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755" windowHeight="13575" firstSheet="2" activeTab="7"/>
  </bookViews>
  <sheets>
    <sheet name="Instructions" sheetId="1" r:id="rId1"/>
    <sheet name="PN-ExecSummary" sheetId="2" r:id="rId2"/>
    <sheet name="PN-Performance" sheetId="3" r:id="rId3"/>
    <sheet name="Budget-Activity Calc" sheetId="4" r:id="rId4"/>
    <sheet name="Budget-Personnel" sheetId="5" r:id="rId5"/>
    <sheet name="Budget-Fringe" sheetId="6" r:id="rId6"/>
    <sheet name="Budget-Period" sheetId="7" r:id="rId7"/>
    <sheet name="DoNotSubmit-424A-online" sheetId="8" r:id="rId8"/>
    <sheet name="DoNotSubmit-424-online" sheetId="9" r:id="rId9"/>
  </sheets>
  <definedNames>
    <definedName name="_xlnm.Print_Titles" localSheetId="3">'Budget-Activity Calc'!$5:$9</definedName>
    <definedName name="_xlnm.Print_Titles" localSheetId="4">'Budget-Personnel'!$1:$13</definedName>
    <definedName name="_xlnm.Print_Titles" localSheetId="2">'PN-Performance'!$A:$A,'PN-Performance'!$1:$1</definedName>
    <definedName name="_xlnm.Print_Titles">#N/A</definedName>
  </definedNames>
  <calcPr fullCalcOnLoad="1" fullPrecision="0"/>
</workbook>
</file>

<file path=xl/comments2.xml><?xml version="1.0" encoding="utf-8"?>
<comments xmlns="http://schemas.openxmlformats.org/spreadsheetml/2006/main">
  <authors>
    <author>Brad Hess</author>
  </authors>
  <commentList>
    <comment ref="B12" authorId="0">
      <text>
        <r>
          <rPr>
            <sz val="9"/>
            <rFont val="Tahoma"/>
            <family val="2"/>
          </rPr>
          <t xml:space="preserve">You may target more than one market. List "Primary" market(s) based on resources you plan expend.(So, if say, less than 30% of your resources were to be devoted to the market, it would be considered secondary and NOT primary.)
Be careful.  Most cooperators find it difficult to focus on more than a couple of markets for a project, especially if travel to the target market and follow-up with foreign clients is involved as part of the project activity. There are some common exceptions. Many cooperators, for example, who focus on UAE also include at least one or several of the other countries in the Gulf Cooperation Council: Qatar, Bahrain, Oman, Saudi Arabia, or Kuwait.  
</t>
        </r>
      </text>
    </comment>
    <comment ref="B14" authorId="0">
      <text>
        <r>
          <rPr>
            <sz val="9"/>
            <rFont val="Tahoma"/>
            <family val="2"/>
          </rPr>
          <t xml:space="preserve">A "Secondary" market is one to which you will probably devote less than, say, 30% of your resources/effort as valued in your project budget.  Distinguishing between primary and secondary target markets is very helpful to ITA in determining which of its staff to assign to the team that will support  your project activity.
After the project period has begun a secondary market can be dropped in favor of devoting more resources to a primary target market if the combined project team agrees. Such a change can be made without an award action request to change the scope of the award.  </t>
        </r>
      </text>
    </comment>
    <comment ref="B16" authorId="0">
      <text>
        <r>
          <rPr>
            <sz val="9"/>
            <rFont val="Tahoma"/>
            <family val="2"/>
          </rPr>
          <t>A "Possible" target market is one where there is evidence that real export opportunities could present themselves  during the project period. If such an opportunity does present itself, a market listed as possible could be reclassified as secondary without an award action request to change the scope of the award.  
It is not necessary to list a market in the MDCP application as a target in order to claim project-generated exports to such a market. Any export generated by MDCP project activity is reported as an MDCP export regardless of whether or not the sale is to a customer in a target market. 
A common example is one where participation at a trade show is part of an MDCP project leads to sales to customers from markets other than those targeted.  If you recruit U.S. firms to a show in Sao Paulo during a project  targeting Brazil and a company makes  a sale to a company from Argentina, you would count it as an MDCP-project-generated export.</t>
        </r>
      </text>
    </comment>
  </commentList>
</comments>
</file>

<file path=xl/comments4.xml><?xml version="1.0" encoding="utf-8"?>
<comments xmlns="http://schemas.openxmlformats.org/spreadsheetml/2006/main">
  <authors>
    <author>Brad Hess</author>
  </authors>
  <commentList>
    <comment ref="B15" authorId="0">
      <text>
        <r>
          <rPr>
            <i/>
            <sz val="9"/>
            <color indexed="10"/>
            <rFont val="Times New Roman"/>
            <family val="1"/>
          </rPr>
          <t>Insert or delete rows above the total line as needed to accommodate the number of activities in your project.</t>
        </r>
      </text>
    </comment>
    <comment ref="B28" authorId="0">
      <text>
        <r>
          <rPr>
            <i/>
            <sz val="8"/>
            <color indexed="10"/>
            <rFont val="Times New Roman"/>
            <family val="1"/>
          </rPr>
          <t>Insert or delete rows above the total line as needed to accommodate the number of activities in your project.</t>
        </r>
      </text>
    </comment>
    <comment ref="B31" authorId="0">
      <text>
        <r>
          <rPr>
            <i/>
            <sz val="8"/>
            <color indexed="10"/>
            <rFont val="Times New Roman"/>
            <family val="1"/>
          </rPr>
          <t xml:space="preserve">Equipment includes only items that cost more than $5,000 each. MDCP projects generally do not include equpment. </t>
        </r>
      </text>
    </comment>
    <comment ref="B43" authorId="0">
      <text>
        <r>
          <rPr>
            <i/>
            <sz val="8"/>
            <color indexed="10"/>
            <rFont val="Times New Roman"/>
            <family val="1"/>
          </rPr>
          <t>Classify budget items as “contractual” if they are for the purpose of obtaining goods and services for your use. The contract creates a procurement relationship with the vendor who is the contractor. “Contractual” is the appropriate category if the contractor (a) provides the goods and services within normal business operations; (b) provides similar goods or services to many different purchasers; (c) normally operates in a competitive environment; (d) provides goods or services that are ancillary to the operation of the Federal program; and (e) is not subject to compliance requirements of the Federal program as a result of the agreement, though similar requirements may apply for other reasons. If (a) through (e) do not apply, then the budget item should probably be classified as “other.”</t>
        </r>
      </text>
    </comment>
    <comment ref="B37" authorId="0">
      <text>
        <r>
          <rPr>
            <i/>
            <sz val="8"/>
            <color indexed="10"/>
            <rFont val="Times New Roman"/>
            <family val="1"/>
          </rPr>
          <t xml:space="preserve">Supplies includes only items that cost  less than $5,000 each. </t>
        </r>
      </text>
    </comment>
    <comment ref="B40" authorId="0">
      <text>
        <r>
          <rPr>
            <i/>
            <sz val="8"/>
            <color indexed="10"/>
            <rFont val="Times New Roman"/>
            <family val="1"/>
          </rPr>
          <t>Insert or delete rows above the total line as needed to accommodate the number of activities in your project.</t>
        </r>
      </text>
    </comment>
    <comment ref="B62" authorId="0">
      <text>
        <r>
          <rPr>
            <i/>
            <sz val="8"/>
            <color indexed="10"/>
            <rFont val="Times New Roman"/>
            <family val="1"/>
          </rPr>
          <t>Classify budget items as “"other" if they cannot be classified accurately as "contractual”  per the comment for "contractual" above.</t>
        </r>
      </text>
    </comment>
    <comment ref="B59" authorId="0">
      <text>
        <r>
          <rPr>
            <i/>
            <sz val="8"/>
            <color indexed="10"/>
            <rFont val="Times New Roman"/>
            <family val="1"/>
          </rPr>
          <t>Insert or delete rows above the total line as needed to accommodate the number of activities in your project.</t>
        </r>
      </text>
    </comment>
  </commentList>
</comments>
</file>

<file path=xl/comments7.xml><?xml version="1.0" encoding="utf-8"?>
<comments xmlns="http://schemas.openxmlformats.org/spreadsheetml/2006/main">
  <authors>
    <author>Brad Hess</author>
  </authors>
  <commentList>
    <comment ref="E7" authorId="0">
      <text>
        <r>
          <rPr>
            <i/>
            <sz val="9"/>
            <color indexed="18"/>
            <rFont val="Times New Roman"/>
            <family val="1"/>
          </rPr>
          <t>In this column, distinguish between cash from normal revenue sources and cash that will be generated by MDCP project activity.  For example, if you plan to charge an entrance fee to a seminar, the amount you estimate you will generate should be reported in this column.  ( Do not report it in the other cash column.)  How you apportion the program income among the various expense categories (personnel, fringe benefits, travel, etc.) is not as important as getting an accurate figure for total program income you plan to generate.</t>
        </r>
      </text>
    </comment>
    <comment ref="D7" authorId="0">
      <text>
        <r>
          <rPr>
            <i/>
            <sz val="9"/>
            <color indexed="18"/>
            <rFont val="Times New Roman"/>
            <family val="1"/>
          </rPr>
          <t>The total of this column is the MDCP award you are requesting..</t>
        </r>
      </text>
    </comment>
    <comment ref="F7" authorId="0">
      <text>
        <r>
          <rPr>
            <i/>
            <sz val="9"/>
            <color indexed="18"/>
            <rFont val="Times New Roman"/>
            <family val="1"/>
          </rPr>
          <t>Amounts of applicant's own funds spent on MDCP project activity.  If an applicant receives funds from another entity and is free to spend these funds as it wishes, it is considered to be cash.</t>
        </r>
      </text>
    </comment>
    <comment ref="G7" authorId="0">
      <text>
        <r>
          <rPr>
            <i/>
            <sz val="9"/>
            <color indexed="18"/>
            <rFont val="Times New Roman"/>
            <family val="1"/>
          </rPr>
          <t>Any contribution made directly by an organization other than the applicant is reported as in-kind.  (Only the applicant can claim cash match.)</t>
        </r>
      </text>
    </comment>
    <comment ref="D40" authorId="0">
      <text>
        <r>
          <rPr>
            <i/>
            <sz val="9"/>
            <color indexed="56"/>
            <rFont val="Times New Roman"/>
            <family val="1"/>
          </rPr>
          <t>This percentage represents the reimbursement ratio.  For example, if, after one month an MDCP award winner reports that it has completed $10,000 of activity and wishes to be reimbursed, the amount it would receive would be about $2,850 (28.5%).</t>
        </r>
      </text>
    </comment>
  </commentList>
</comments>
</file>

<file path=xl/sharedStrings.xml><?xml version="1.0" encoding="utf-8"?>
<sst xmlns="http://schemas.openxmlformats.org/spreadsheetml/2006/main" count="866" uniqueCount="493">
  <si>
    <t>#</t>
  </si>
  <si>
    <t>j</t>
  </si>
  <si>
    <t>.</t>
  </si>
  <si>
    <t>f</t>
  </si>
  <si>
    <t>m</t>
  </si>
  <si>
    <t>a</t>
  </si>
  <si>
    <t>o</t>
  </si>
  <si>
    <t>n</t>
  </si>
  <si>
    <t>d</t>
  </si>
  <si>
    <t>TOTAL</t>
  </si>
  <si>
    <t>Total</t>
  </si>
  <si>
    <t>Travel (dom)</t>
  </si>
  <si>
    <t>Other</t>
  </si>
  <si>
    <t>Days</t>
  </si>
  <si>
    <t>b</t>
  </si>
  <si>
    <t>Sub</t>
  </si>
  <si>
    <t>Airfare</t>
  </si>
  <si>
    <t>e</t>
  </si>
  <si>
    <t>Travelers</t>
  </si>
  <si>
    <t>=</t>
  </si>
  <si>
    <t>c</t>
  </si>
  <si>
    <t>1st Year</t>
  </si>
  <si>
    <t>Fed  Share</t>
  </si>
  <si>
    <t>h</t>
  </si>
  <si>
    <t>Non-Fed Share</t>
  </si>
  <si>
    <t>Cash</t>
  </si>
  <si>
    <t>Pgm Inc</t>
  </si>
  <si>
    <t>i</t>
  </si>
  <si>
    <t xml:space="preserve"> </t>
  </si>
  <si>
    <t>In-Kind</t>
  </si>
  <si>
    <t>k</t>
  </si>
  <si>
    <t>2nd Year</t>
  </si>
  <si>
    <t>l</t>
  </si>
  <si>
    <t>3rd Year</t>
  </si>
  <si>
    <t>p</t>
  </si>
  <si>
    <t>Personnel Expenses</t>
  </si>
  <si>
    <t>Domestic</t>
  </si>
  <si>
    <t>International</t>
  </si>
  <si>
    <t>Executive Director</t>
  </si>
  <si>
    <t>Marketing Manager</t>
  </si>
  <si>
    <t>% of time</t>
  </si>
  <si>
    <t>Ann Sal.</t>
  </si>
  <si>
    <t>Allocated Salary</t>
  </si>
  <si>
    <t>Ann. Increase</t>
  </si>
  <si>
    <t>Expenses</t>
  </si>
  <si>
    <t>Fringe Benefits Rate Calculation</t>
  </si>
  <si>
    <t xml:space="preserve">    Domestic</t>
  </si>
  <si>
    <t>Show expenses</t>
  </si>
  <si>
    <t xml:space="preserve">Salaries </t>
  </si>
  <si>
    <t>Fringe benefits</t>
  </si>
  <si>
    <t>Seminars, meetings, etc.</t>
  </si>
  <si>
    <t>Travel</t>
  </si>
  <si>
    <t>Contracted services</t>
  </si>
  <si>
    <t>Postage, etc.</t>
  </si>
  <si>
    <t>Rent, utilities, etc.</t>
  </si>
  <si>
    <t>Insurance</t>
  </si>
  <si>
    <t>Depreciation</t>
  </si>
  <si>
    <t>DIRECT EXPENSES</t>
  </si>
  <si>
    <t>`</t>
  </si>
  <si>
    <t>INDIRECT EXPENSES</t>
  </si>
  <si>
    <t>All Expense Columns</t>
  </si>
  <si>
    <t>With Breakdown of Projected Funding Sources</t>
  </si>
  <si>
    <t xml:space="preserve">Categories   </t>
  </si>
  <si>
    <t>PERSONNEL</t>
  </si>
  <si>
    <t xml:space="preserve">    International</t>
  </si>
  <si>
    <t>FRINGE BENEFITS</t>
  </si>
  <si>
    <t>TRAVEL</t>
  </si>
  <si>
    <t xml:space="preserve">TOTAL </t>
  </si>
  <si>
    <t>EQUIPMENT</t>
  </si>
  <si>
    <t>SUPPLIES</t>
  </si>
  <si>
    <t>CONTRACTUAL</t>
  </si>
  <si>
    <t>OTHER</t>
  </si>
  <si>
    <t>TOTAL DIRECT</t>
  </si>
  <si>
    <t>Note:  Explain calculation of each category in separate worksheets and narratives as appropriate.</t>
  </si>
  <si>
    <t>Total Expenses for All Years</t>
  </si>
  <si>
    <t>Sum line 16 columns a, b, c, d</t>
  </si>
  <si>
    <t>Pgm Income</t>
  </si>
  <si>
    <t>Sum line 16 columns e, f, g, h</t>
  </si>
  <si>
    <t>g</t>
  </si>
  <si>
    <t>Sum line 16 columns i, j, k, l</t>
  </si>
  <si>
    <t>Sum line 16 columns m, n, o, p</t>
  </si>
  <si>
    <t>(a)</t>
  </si>
  <si>
    <t>MDCP</t>
  </si>
  <si>
    <t>Totals</t>
  </si>
  <si>
    <t>SECTION B - BUDGET CATEGORIES</t>
  </si>
  <si>
    <t>Object Class Categories</t>
  </si>
  <si>
    <t>(a) Grant Program</t>
  </si>
  <si>
    <t>Federal</t>
  </si>
  <si>
    <t>Non-Federal</t>
  </si>
  <si>
    <t>SECTION E - BUDGET ESTIMATES OF FEDERAL FUNDS NEEDED FOR BALANCE OF THE PROJECT</t>
  </si>
  <si>
    <t>SECTION F - OTHER BUDGET INFORMATION</t>
  </si>
  <si>
    <t>Direct Charges:</t>
  </si>
  <si>
    <t>(b)</t>
  </si>
  <si>
    <t>Estimated Unobligated Funds</t>
  </si>
  <si>
    <t>(c)</t>
  </si>
  <si>
    <t>(1)</t>
  </si>
  <si>
    <t>(d)</t>
  </si>
  <si>
    <t>(2)</t>
  </si>
  <si>
    <t>1st Quarter</t>
  </si>
  <si>
    <t>New or Revised Budget</t>
  </si>
  <si>
    <t>(e)</t>
  </si>
  <si>
    <t>(3)</t>
  </si>
  <si>
    <t>(c) State</t>
  </si>
  <si>
    <t>2nd Quarter</t>
  </si>
  <si>
    <t>(f)</t>
  </si>
  <si>
    <t>(4)</t>
  </si>
  <si>
    <t>3rd Quarter</t>
  </si>
  <si>
    <t>(g)</t>
  </si>
  <si>
    <t>(5)</t>
  </si>
  <si>
    <t>(e) TOTALS</t>
  </si>
  <si>
    <t>4th Quarter</t>
  </si>
  <si>
    <t>Travel (int'l)</t>
  </si>
  <si>
    <t>Equipment</t>
  </si>
  <si>
    <t>Supplies</t>
  </si>
  <si>
    <t>Contractual</t>
  </si>
  <si>
    <t>Personnel</t>
  </si>
  <si>
    <t>Sum from above</t>
  </si>
  <si>
    <t>Budget for Project Award Period</t>
  </si>
  <si>
    <t>Section A - BUDGET SUMMARY</t>
  </si>
  <si>
    <t>Grant Program Function or Activity</t>
  </si>
  <si>
    <t>Catalog of Federal Domestic Assistance #</t>
  </si>
  <si>
    <t>$</t>
  </si>
  <si>
    <t>11.112</t>
  </si>
  <si>
    <t>a. Personnel</t>
  </si>
  <si>
    <t>GRANT PROGRAM FUNCTION OR ACTIVITY</t>
  </si>
  <si>
    <t>b. Fringe Benefits</t>
  </si>
  <si>
    <t>c. Travel</t>
  </si>
  <si>
    <t>d. Equipment</t>
  </si>
  <si>
    <t>e. Supplies</t>
  </si>
  <si>
    <t>f. Contractual</t>
  </si>
  <si>
    <t>g. Construction</t>
  </si>
  <si>
    <t>h. Other</t>
  </si>
  <si>
    <t>i. Total Direct Charges (sum 6a-6h)</t>
  </si>
  <si>
    <t>j. Indirect Charges</t>
  </si>
  <si>
    <t>k. TOTALS (sum 6i and 6j)</t>
  </si>
  <si>
    <r>
      <t xml:space="preserve">(d) </t>
    </r>
    <r>
      <rPr>
        <sz val="8"/>
        <rFont val="Arial Narrow"/>
        <family val="2"/>
      </rPr>
      <t>Other Sources</t>
    </r>
  </si>
  <si>
    <t>TOTAL (sum of lines 13 &amp; 14)</t>
  </si>
  <si>
    <t>BUDGET INFORMATION - Non-Construction Programs SF-424A</t>
  </si>
  <si>
    <t>Total 1st year</t>
  </si>
  <si>
    <t>TOTAL (sum lines 13 &amp;14)</t>
  </si>
  <si>
    <t>FUTURE FUNDING PERIODS  (YEARS)</t>
  </si>
  <si>
    <t>(a) First</t>
  </si>
  <si>
    <t>(b) Second</t>
  </si>
  <si>
    <t>(c ) Third</t>
  </si>
  <si>
    <t>(d) Fourth</t>
  </si>
  <si>
    <t>Remarks</t>
  </si>
  <si>
    <t>Indirect charges:</t>
  </si>
  <si>
    <t>SECTION C - NON-FEDERAL RESOURCES SF-424A</t>
  </si>
  <si>
    <r>
      <t xml:space="preserve">Program Income </t>
    </r>
    <r>
      <rPr>
        <sz val="8"/>
        <color indexed="10"/>
        <rFont val="BrowalliaUPC"/>
        <family val="2"/>
      </rPr>
      <t>(included in 6 above)</t>
    </r>
  </si>
  <si>
    <t>Dom fringe benefits:</t>
  </si>
  <si>
    <t>For fringe benefits</t>
  </si>
  <si>
    <t xml:space="preserve"> Applied to total direct charges:</t>
  </si>
  <si>
    <t>Application for Federal Assistance SF-424</t>
  </si>
  <si>
    <t>* 1 Type of Submission</t>
  </si>
  <si>
    <t xml:space="preserve"> Preapplication</t>
  </si>
  <si>
    <t xml:space="preserve"> Application</t>
  </si>
  <si>
    <t xml:space="preserve"> Changed/Corrected Application</t>
  </si>
  <si>
    <t xml:space="preserve"> * 2 Type of Application</t>
  </si>
  <si>
    <t xml:space="preserve"> New</t>
  </si>
  <si>
    <t xml:space="preserve"> Continuation</t>
  </si>
  <si>
    <t xml:space="preserve"> Revision</t>
  </si>
  <si>
    <t>* If revision, select appropriate letter(s)</t>
  </si>
  <si>
    <t>* Other (Specify)</t>
  </si>
  <si>
    <t xml:space="preserve"> * 3 Date Received:</t>
  </si>
  <si>
    <t xml:space="preserve"> 4 Applicant Identifier:</t>
  </si>
  <si>
    <t xml:space="preserve"> * 5a Federal Entity Number:</t>
  </si>
  <si>
    <t>* 5b Federal Award Identifier</t>
  </si>
  <si>
    <t xml:space="preserve">  State Use Only:</t>
  </si>
  <si>
    <t xml:space="preserve"> 6 Date Received by State:</t>
  </si>
  <si>
    <t xml:space="preserve"> 7. State application id.</t>
  </si>
  <si>
    <t xml:space="preserve"> 8 Applicant Information</t>
  </si>
  <si>
    <t xml:space="preserve"> * a. Legal Name:</t>
  </si>
  <si>
    <t xml:space="preserve"> * b. Employer/Taxpayer Identificaiton Number (EIN/TIN)</t>
  </si>
  <si>
    <t xml:space="preserve"> * c. Organizational DUNS:</t>
  </si>
  <si>
    <t xml:space="preserve"> d. Address:</t>
  </si>
  <si>
    <t xml:space="preserve"> * Street 1:</t>
  </si>
  <si>
    <t xml:space="preserve">   Street 2:</t>
  </si>
  <si>
    <t xml:space="preserve"> * City:</t>
  </si>
  <si>
    <t xml:space="preserve">   County:</t>
  </si>
  <si>
    <t xml:space="preserve">   Province:</t>
  </si>
  <si>
    <t xml:space="preserve"> * Country:</t>
  </si>
  <si>
    <t xml:space="preserve"> * Zip/Postal Code:</t>
  </si>
  <si>
    <t xml:space="preserve"> e. Organizational Unit:</t>
  </si>
  <si>
    <t xml:space="preserve"> Department Name:</t>
  </si>
  <si>
    <t xml:space="preserve"> f. Name and contact information of person to be contacted on matters involving this application:</t>
  </si>
  <si>
    <t xml:space="preserve"> Prefix:</t>
  </si>
  <si>
    <t xml:space="preserve"> Middle Name:</t>
  </si>
  <si>
    <t xml:space="preserve"> * Last Name:</t>
  </si>
  <si>
    <t xml:space="preserve"> Suffix:</t>
  </si>
  <si>
    <t xml:space="preserve"> * First Name:</t>
  </si>
  <si>
    <t xml:space="preserve"> Title:</t>
  </si>
  <si>
    <t xml:space="preserve"> Organizational Affiliation:</t>
  </si>
  <si>
    <t xml:space="preserve"> * Telephone Number:</t>
  </si>
  <si>
    <t xml:space="preserve"> Fax Number:</t>
  </si>
  <si>
    <t xml:space="preserve"> * Email:</t>
  </si>
  <si>
    <t xml:space="preserve">     Division Name:</t>
  </si>
  <si>
    <t xml:space="preserve"> * State: </t>
  </si>
  <si>
    <t xml:space="preserve"> 9 Type of Applicant 1: Select Applicant Type:</t>
  </si>
  <si>
    <t xml:space="preserve">    Type of Applicant 2: Select Applicant Type:</t>
  </si>
  <si>
    <t xml:space="preserve">    Type of Applicant 3: Select Applicant Type:</t>
  </si>
  <si>
    <t xml:space="preserve">   *Other (specify):</t>
  </si>
  <si>
    <t>* 10 Name of Federal Agency:</t>
  </si>
  <si>
    <t xml:space="preserve"> 11 Catalog of Federal Domestic Assistance Number:</t>
  </si>
  <si>
    <t>CFDA Title:</t>
  </si>
  <si>
    <t>* 12 Funding Opportunity Number:</t>
  </si>
  <si>
    <t>* Title:</t>
  </si>
  <si>
    <t xml:space="preserve"> 13 Competition Identification Number:</t>
  </si>
  <si>
    <t xml:space="preserve"> 14 Areas Affected by Project (Cities, Counties, States, etc.):</t>
  </si>
  <si>
    <t xml:space="preserve"> * 15 Descriptive Title of Applicant's Project:</t>
  </si>
  <si>
    <t xml:space="preserve"> Attach supporting documents as specified in agency instructions.</t>
  </si>
  <si>
    <t xml:space="preserve"> 16 Congressional Districts Of:</t>
  </si>
  <si>
    <t xml:space="preserve">      a Applicant</t>
  </si>
  <si>
    <t>* b Program/Project</t>
  </si>
  <si>
    <t>Attach an additional list of Program/Project congressional Districts if needed.</t>
  </si>
  <si>
    <t xml:space="preserve"> 17 Proposed Project:</t>
  </si>
  <si>
    <t xml:space="preserve"> * a Start Date: </t>
  </si>
  <si>
    <t xml:space="preserve">           * End Date:</t>
  </si>
  <si>
    <t xml:space="preserve"> 18 Estimated Funding ($):</t>
  </si>
  <si>
    <t xml:space="preserve"> * a Federal</t>
  </si>
  <si>
    <t xml:space="preserve"> * b Applicant</t>
  </si>
  <si>
    <t xml:space="preserve"> * c State</t>
  </si>
  <si>
    <t xml:space="preserve"> * d Local</t>
  </si>
  <si>
    <t xml:space="preserve"> * e Other</t>
  </si>
  <si>
    <t xml:space="preserve"> * f Program Income</t>
  </si>
  <si>
    <t xml:space="preserve"> * g TOTAL</t>
  </si>
  <si>
    <t xml:space="preserve"> 19 Is Application Subject to Review By State Under Executive Order 12372 Process?</t>
  </si>
  <si>
    <t xml:space="preserve">a This application was made available to the State under Executive Order 12372 Process for revew on </t>
  </si>
  <si>
    <t>b Program is subject to E.O. 12372 but has not been selected by the State for review.</t>
  </si>
  <si>
    <t>c Program is not covered by E.O. 12372.</t>
  </si>
  <si>
    <t xml:space="preserve"> * 20 Is the Applicant Delinquent On Any Federal Debt? (If "Yes", provide explanation.)</t>
  </si>
  <si>
    <t xml:space="preserve">  No</t>
  </si>
  <si>
    <t xml:space="preserve"> 21 *By signing this application, I certify (1) to the statements contained in the list of certifications** and (2) that the </t>
  </si>
  <si>
    <t xml:space="preserve"> statements herein are true, complete and accurate to the best of my knowledge.  I also provide the required</t>
  </si>
  <si>
    <t xml:space="preserve"> assurances** and agree to comply with any resulting terms if I accept an award.  I am aware that any false, </t>
  </si>
  <si>
    <t xml:space="preserve"> fictitious, or fraudulent states or claims may subject me to criminal, civil, or administrative penalties.  (U.S. Code, Title</t>
  </si>
  <si>
    <t xml:space="preserve"> 218, Section 1001)</t>
  </si>
  <si>
    <t xml:space="preserve"> ** The list of certifications and assurances, or an internet site where you may obtain this list, is contained in the</t>
  </si>
  <si>
    <t xml:space="preserve"> Authorized Representative:</t>
  </si>
  <si>
    <t>* First Name:</t>
  </si>
  <si>
    <t xml:space="preserve"> * Last Name</t>
  </si>
  <si>
    <t xml:space="preserve"> Suffix</t>
  </si>
  <si>
    <t xml:space="preserve"> * Title:</t>
  </si>
  <si>
    <t xml:space="preserve">Fax Number: </t>
  </si>
  <si>
    <t xml:space="preserve"> * Signature of Authorized Representative:</t>
  </si>
  <si>
    <t xml:space="preserve">    * Date Signed:</t>
  </si>
  <si>
    <t>Add Attachments</t>
  </si>
  <si>
    <t>Delete Attachments</t>
  </si>
  <si>
    <t>View Attachments</t>
  </si>
  <si>
    <t xml:space="preserve"> Yes</t>
  </si>
  <si>
    <t xml:space="preserve"> ** I Agree</t>
  </si>
  <si>
    <t xml:space="preserve">     announcement instructions.</t>
  </si>
  <si>
    <t>If "Yes", provide explanation and attach</t>
  </si>
  <si>
    <t>X</t>
  </si>
  <si>
    <t>12-1234567</t>
  </si>
  <si>
    <t>1234567890000</t>
  </si>
  <si>
    <t>USA: UNITED STATES</t>
  </si>
  <si>
    <t>85007</t>
  </si>
  <si>
    <t>Ms.</t>
  </si>
  <si>
    <t>Wendy</t>
  </si>
  <si>
    <t>Whittle</t>
  </si>
  <si>
    <t>602-555-5555</t>
  </si>
  <si>
    <t>M: Nonprofit with 501C3 IRA Status (Other than Institution of Higher Education)</t>
  </si>
  <si>
    <t>Department of Commerce</t>
  </si>
  <si>
    <t>Nationwide</t>
  </si>
  <si>
    <t xml:space="preserve"> Portion of the total contributed by local government</t>
  </si>
  <si>
    <t xml:space="preserve"> Portion of the total contributed by state government</t>
  </si>
  <si>
    <t xml:space="preserve">Greyed-out boxes indicate that no response is needed . </t>
  </si>
  <si>
    <t>Market Development Cooperator Program 2012</t>
  </si>
  <si>
    <t>ITA-MAS-OPCM-2012-2003089</t>
  </si>
  <si>
    <t>2243137</t>
  </si>
  <si>
    <t>(b) Applicant</t>
  </si>
  <si>
    <r>
      <rPr>
        <vertAlign val="superscript"/>
        <sz val="8"/>
        <rFont val="Times New Roman"/>
        <family val="1"/>
      </rPr>
      <t xml:space="preserve">your organization's </t>
    </r>
    <r>
      <rPr>
        <sz val="10"/>
        <rFont val="Times New Roman"/>
        <family val="1"/>
      </rPr>
      <t>Cash</t>
    </r>
    <r>
      <rPr>
        <vertAlign val="subscript"/>
        <sz val="8"/>
        <rFont val="Times New Roman"/>
        <family val="1"/>
      </rPr>
      <t xml:space="preserve"> from:</t>
    </r>
  </si>
  <si>
    <t>Executive Summary</t>
  </si>
  <si>
    <t>Organization</t>
  </si>
  <si>
    <t>Name</t>
  </si>
  <si>
    <t>Industry</t>
  </si>
  <si>
    <t>Market</t>
  </si>
  <si>
    <t>Size</t>
  </si>
  <si>
    <t>U.S. share</t>
  </si>
  <si>
    <t>Collaborators</t>
  </si>
  <si>
    <t>ITA</t>
  </si>
  <si>
    <t>Project period start/end</t>
  </si>
  <si>
    <t>/</t>
  </si>
  <si>
    <t>Executive summary</t>
  </si>
  <si>
    <t>Project narrative (PN)</t>
  </si>
  <si>
    <t>Performance measurement</t>
  </si>
  <si>
    <t>Financial statements</t>
  </si>
  <si>
    <t>Notes</t>
  </si>
  <si>
    <t>Budget</t>
  </si>
  <si>
    <t>Activity calculations</t>
  </si>
  <si>
    <t>Fringe &amp; Indirect cost</t>
  </si>
  <si>
    <t>Period budget</t>
  </si>
  <si>
    <t>424A online</t>
  </si>
  <si>
    <t>424 online</t>
  </si>
  <si>
    <t>do not submit</t>
  </si>
  <si>
    <t>Title</t>
  </si>
  <si>
    <t xml:space="preserve">Includes in a logical order all the categories of information that reviewers generally find helpful to cover. Is linked to the performance measurement worksheet.
</t>
  </si>
  <si>
    <t xml:space="preserve">Performance measurement worksheet. 
</t>
  </si>
  <si>
    <t>Other sources</t>
  </si>
  <si>
    <t>none</t>
  </si>
  <si>
    <t>Financial statements. 
(Your financial statements will be separate documents that are not linked.)</t>
  </si>
  <si>
    <t>Your own research.</t>
  </si>
  <si>
    <t xml:space="preserve">Every component of your MDCP budget should be detailed here. Exceptions are: Fringe benefits/indirect costs, and personnel costs. These each have their own worksheet.
</t>
  </si>
  <si>
    <t>You may use this Excel file to generate the documents listed below. Use of this file is recommended but is not required. Whatever method you use, we highly recommend using electronic spreadheets using formulas and links.</t>
  </si>
  <si>
    <t xml:space="preserve">For your application, include your own financial statements as a separate document.
</t>
  </si>
  <si>
    <t xml:space="preserve">We recommend a separate sheet for calculating personnel costs simply because the methology of the calculation usually differs from that of other budget items.
</t>
  </si>
  <si>
    <t>Application part</t>
  </si>
  <si>
    <t>Linked worksheet</t>
  </si>
  <si>
    <t xml:space="preserve">Performance measurement
</t>
  </si>
  <si>
    <t xml:space="preserve">Fringe benefits </t>
  </si>
  <si>
    <t>Interchange between your detailed worksheets and the data required to enter in  Standard Form 424 and the budget Standard Form 424A.</t>
  </si>
  <si>
    <t xml:space="preserve">Fringe &amp; Indirect cost 
Activity calculations 
Personnel 
</t>
  </si>
  <si>
    <t xml:space="preserve">Receives amounts calculated and categorized in Period budget and format them for a  SF424A that you will complete via Grants.gov.
</t>
  </si>
  <si>
    <t xml:space="preserve">Receives amounts calculated and categorized in Period budget and formats them for a  SF424 that you will complete via Grants.gov.
</t>
  </si>
  <si>
    <t>Applicant city/state</t>
  </si>
  <si>
    <t>Target focus</t>
  </si>
  <si>
    <t>Primary</t>
  </si>
  <si>
    <t>Secondary</t>
  </si>
  <si>
    <t>Possible</t>
  </si>
  <si>
    <t>Turkey</t>
  </si>
  <si>
    <t>Exports to be generated:</t>
  </si>
  <si>
    <t>During project period</t>
  </si>
  <si>
    <t>4-years after period</t>
  </si>
  <si>
    <t>FedShare/match=total</t>
  </si>
  <si>
    <t>Key project elements</t>
  </si>
  <si>
    <t>Industry &amp; Analysis</t>
  </si>
  <si>
    <t>Ryan Mulholland</t>
  </si>
  <si>
    <t>Michael Lally</t>
  </si>
  <si>
    <t>Cynthia Torres</t>
  </si>
  <si>
    <t>Serdar Cetinkaya</t>
  </si>
  <si>
    <t>GM Turkey Desk</t>
  </si>
  <si>
    <t>Ryan Barnes</t>
  </si>
  <si>
    <t xml:space="preserve">   % of Total (line 20)</t>
  </si>
  <si>
    <t xml:space="preserve">   Dir.+Indir.</t>
  </si>
  <si>
    <t xml:space="preserve">   International</t>
  </si>
  <si>
    <t xml:space="preserve">   Domestic</t>
  </si>
  <si>
    <t>Sum all direct columns</t>
  </si>
  <si>
    <t xml:space="preserve">   Indirect Rate =</t>
  </si>
  <si>
    <t xml:space="preserve">   Int'l.    Rate =</t>
  </si>
  <si>
    <t xml:space="preserve">   Dom.  Rate =</t>
  </si>
  <si>
    <t>d=(a+b)c</t>
  </si>
  <si>
    <t>h=(d+e+f)g</t>
  </si>
  <si>
    <t>Local travel &amp; Misc</t>
  </si>
  <si>
    <t>Meals &amp; incidental expenses</t>
  </si>
  <si>
    <t>Lodging</t>
  </si>
  <si>
    <t>Fee</t>
  </si>
  <si>
    <t>Participants</t>
  </si>
  <si>
    <t>c=ab</t>
  </si>
  <si>
    <t>Daily expense</t>
  </si>
  <si>
    <t>Expenses/traveler</t>
  </si>
  <si>
    <t>Travel (domestic) TOTAL</t>
  </si>
  <si>
    <t>Paricipating companies that purchase a package from BARE.</t>
  </si>
  <si>
    <t>BARE staff</t>
  </si>
  <si>
    <t>i=g*1000</t>
  </si>
  <si>
    <t>j=h-i</t>
  </si>
  <si>
    <t xml:space="preserve">All participants.
</t>
  </si>
  <si>
    <t>Exhibiting firms.</t>
  </si>
  <si>
    <t>Participating companies that purchase a package from BARE.</t>
  </si>
  <si>
    <t>Travel domestic</t>
  </si>
  <si>
    <t>Travel international</t>
  </si>
  <si>
    <t>Green: data entered on this worksheet</t>
  </si>
  <si>
    <t>Blue: calculated from data entered on this worksheet</t>
  </si>
  <si>
    <t>Violet: data from another worksheet</t>
  </si>
  <si>
    <r>
      <rPr>
        <sz val="10"/>
        <rFont val="Times New Roman"/>
        <family val="1"/>
      </rPr>
      <t xml:space="preserve">Explanation &amp; Calculation </t>
    </r>
    <r>
      <rPr>
        <i/>
        <sz val="8"/>
        <color indexed="10"/>
        <rFont val="Times New Roman"/>
        <family val="1"/>
      </rPr>
      <t>(modify to suit your particular budget)</t>
    </r>
  </si>
  <si>
    <t>Activity Calculation</t>
  </si>
  <si>
    <t>BARE staff to participate in conference and network.</t>
  </si>
  <si>
    <t>Use  only these budget categories (Travel, equipment,  supplies, etc.)</t>
  </si>
  <si>
    <t>Pages</t>
  </si>
  <si>
    <t>Indirect Cost Rate</t>
  </si>
  <si>
    <t>Personnel domestic</t>
  </si>
  <si>
    <t>Salary calculation</t>
  </si>
  <si>
    <t>Amount</t>
  </si>
  <si>
    <t>e=cd</t>
  </si>
  <si>
    <t>varies w/year</t>
  </si>
  <si>
    <t>pct</t>
  </si>
  <si>
    <t xml:space="preserve">Strategic planning, general oversight, personnel decisions, member relations, trade missions
</t>
  </si>
  <si>
    <t xml:space="preserve">Primary project coordinator.  Includes planning, event preparation, etc.
</t>
  </si>
  <si>
    <t>BARE Executive Director</t>
  </si>
  <si>
    <t>BARE Outreach Director</t>
  </si>
  <si>
    <t xml:space="preserve">    International (not relevant for this example)</t>
  </si>
  <si>
    <t>Constance</t>
  </si>
  <si>
    <t>Inopal</t>
  </si>
  <si>
    <t xml:space="preserve"> Wwhittle@BARE.org</t>
  </si>
  <si>
    <t>Los Angeles</t>
  </si>
  <si>
    <t>CA: California</t>
  </si>
  <si>
    <t>1717 Abbey Road</t>
  </si>
  <si>
    <t>Business Alliance for Renewable Energy</t>
  </si>
  <si>
    <t xml:space="preserve"> Cinopal@BARE.org</t>
  </si>
  <si>
    <t>Help U.S. companies export renewable energy products/services to Turkey.</t>
  </si>
  <si>
    <t>Planning and support for project activities.</t>
  </si>
  <si>
    <t xml:space="preserve">BARE Marketing Manager
</t>
  </si>
  <si>
    <t>Sales</t>
  </si>
  <si>
    <t>Value</t>
  </si>
  <si>
    <t>Exhibitors</t>
  </si>
  <si>
    <t>RENEX Nov 2014</t>
  </si>
  <si>
    <t>RENEX Nov 2015</t>
  </si>
  <si>
    <t>RENEX Nov 2016</t>
  </si>
  <si>
    <t>RENEX Nov 2017</t>
  </si>
  <si>
    <t>PowerGen Jun 2014</t>
  </si>
  <si>
    <t>PowerGen Jun 2015</t>
  </si>
  <si>
    <t>PowerGen Jun 2016</t>
  </si>
  <si>
    <t>PowerGen Jun 2017</t>
  </si>
  <si>
    <t>Quarter end</t>
  </si>
  <si>
    <t>Exhib booths</t>
  </si>
  <si>
    <t>PowerGen Jun 2018</t>
  </si>
  <si>
    <t>RENEX Nov 2018</t>
  </si>
  <si>
    <t>PowerGen Jun 2019</t>
  </si>
  <si>
    <t>RENEX Nov 2019</t>
  </si>
  <si>
    <t>PowerGen Jun 2020</t>
  </si>
  <si>
    <t>RENEX Nov 2020</t>
  </si>
  <si>
    <t xml:space="preserve">Exhibitors likely to make &amp; report: </t>
  </si>
  <si>
    <t>quarters after tradeshow</t>
  </si>
  <si>
    <t>sales or more:</t>
  </si>
  <si>
    <t>Average value of sale in this industry from foreign trade show</t>
  </si>
  <si>
    <t>='</t>
  </si>
  <si>
    <t>b=</t>
  </si>
  <si>
    <t>e=</t>
  </si>
  <si>
    <t>d=e+f</t>
  </si>
  <si>
    <t>g=h+i</t>
  </si>
  <si>
    <t>j=k+l</t>
  </si>
  <si>
    <t>a=b+c</t>
  </si>
  <si>
    <t>c=</t>
  </si>
  <si>
    <t>f=</t>
  </si>
  <si>
    <t>h=</t>
  </si>
  <si>
    <t>i=</t>
  </si>
  <si>
    <t>k=</t>
  </si>
  <si>
    <t>l=</t>
  </si>
  <si>
    <t>m=</t>
  </si>
  <si>
    <t>n=</t>
  </si>
  <si>
    <t>Number of exhibitors for each trade show</t>
  </si>
  <si>
    <t>o=</t>
  </si>
  <si>
    <t>p=</t>
  </si>
  <si>
    <t>Value of sales= o*m</t>
  </si>
  <si>
    <t>Number of reported export sale transactions resulting from show = n*(a or d or g or j depending on the quarter)</t>
  </si>
  <si>
    <t>Avg exhibitors</t>
  </si>
  <si>
    <t>sale:</t>
  </si>
  <si>
    <t>Blue: calculated from data that appears on this worksheet</t>
  </si>
  <si>
    <t>Use  only these budget categories (Travel, etc.)</t>
  </si>
  <si>
    <t>(Travel source: Kayak search &amp; federal perdiem rates)</t>
  </si>
  <si>
    <r>
      <rPr>
        <b/>
        <sz val="8"/>
        <color indexed="17"/>
        <rFont val="Times New Roman"/>
        <family val="1"/>
      </rPr>
      <t>EIF Int'l Energy Congress</t>
    </r>
    <r>
      <rPr>
        <sz val="8"/>
        <color indexed="17"/>
        <rFont val="Times New Roman"/>
        <family val="1"/>
      </rPr>
      <t xml:space="preserve"> in Ankara, Turkey, October: a 2-day event with 2 more days allowed for for arrival &amp; departure &amp; post-event appointments: Once per year for 3 yrs.
</t>
    </r>
  </si>
  <si>
    <r>
      <rPr>
        <b/>
        <sz val="8"/>
        <color indexed="17"/>
        <rFont val="Times New Roman"/>
        <family val="1"/>
      </rPr>
      <t>POWER-GEN Europe,</t>
    </r>
    <r>
      <rPr>
        <sz val="8"/>
        <color indexed="17"/>
        <rFont val="Times New Roman"/>
        <family val="1"/>
      </rPr>
      <t xml:space="preserve"> Cologne, Germany, June: a 3-day trade show with 2 more days allowed for for arrival &amp; departure &amp; post-event appointments.
</t>
    </r>
  </si>
  <si>
    <r>
      <rPr>
        <b/>
        <sz val="8"/>
        <color indexed="17"/>
        <rFont val="Times New Roman"/>
        <family val="1"/>
      </rPr>
      <t>POWER-GEN Europe</t>
    </r>
    <r>
      <rPr>
        <sz val="8"/>
        <color indexed="17"/>
        <rFont val="Times New Roman"/>
        <family val="1"/>
      </rPr>
      <t xml:space="preserve"> described above
</t>
    </r>
  </si>
  <si>
    <r>
      <rPr>
        <b/>
        <sz val="8"/>
        <color indexed="17"/>
        <rFont val="Times New Roman"/>
        <family val="1"/>
      </rPr>
      <t>POWER-GEN Europe,</t>
    </r>
    <r>
      <rPr>
        <sz val="8"/>
        <color indexed="17"/>
        <rFont val="Times New Roman"/>
        <family val="1"/>
      </rPr>
      <t xml:space="preserve"> Vienna, Austria, June: a 3-day trade show with 2 more days allowed for for arrival &amp; departure &amp; post-event appointments.
</t>
    </r>
  </si>
  <si>
    <r>
      <rPr>
        <b/>
        <sz val="8"/>
        <color indexed="17"/>
        <rFont val="Times New Roman"/>
        <family val="1"/>
      </rPr>
      <t>EIF Int'l Energy Congress</t>
    </r>
    <r>
      <rPr>
        <sz val="8"/>
        <color indexed="17"/>
        <rFont val="Times New Roman"/>
        <family val="1"/>
      </rPr>
      <t xml:space="preserve"> in Ankara, Turkey: Entry fee.   
</t>
    </r>
  </si>
  <si>
    <r>
      <rPr>
        <b/>
        <sz val="8"/>
        <color indexed="17"/>
        <rFont val="Times New Roman"/>
        <family val="1"/>
      </rPr>
      <t>RENEX Eurasia Renewable Energy,</t>
    </r>
    <r>
      <rPr>
        <sz val="8"/>
        <color indexed="17"/>
        <rFont val="Times New Roman"/>
        <family val="1"/>
      </rPr>
      <t xml:space="preserve"> (trade show) Ankara, Turkey, November:  Entrance fee. 
</t>
    </r>
  </si>
  <si>
    <r>
      <rPr>
        <b/>
        <sz val="8"/>
        <color indexed="17"/>
        <rFont val="Times New Roman"/>
        <family val="1"/>
      </rPr>
      <t>RENEX Eurasia Renewable Energy,</t>
    </r>
    <r>
      <rPr>
        <sz val="8"/>
        <color indexed="17"/>
        <rFont val="Times New Roman"/>
        <family val="1"/>
      </rPr>
      <t xml:space="preserve"> (trade show) Ankara, Turkey, November:  Exhibition booth fees.
</t>
    </r>
  </si>
  <si>
    <r>
      <rPr>
        <b/>
        <sz val="8"/>
        <color indexed="17"/>
        <rFont val="Times New Roman"/>
        <family val="1"/>
      </rPr>
      <t>POWER-GEN Europe,</t>
    </r>
    <r>
      <rPr>
        <sz val="8"/>
        <color indexed="17"/>
        <rFont val="Times New Roman"/>
        <family val="1"/>
      </rPr>
      <t xml:space="preserve"> Cologne, Germany or Vienna, Austria, June: Entrance fee.
</t>
    </r>
  </si>
  <si>
    <r>
      <rPr>
        <b/>
        <sz val="8"/>
        <color indexed="17"/>
        <rFont val="Times New Roman"/>
        <family val="1"/>
      </rPr>
      <t>POWER-GEN Europe</t>
    </r>
    <r>
      <rPr>
        <sz val="8"/>
        <color indexed="17"/>
        <rFont val="Times New Roman"/>
        <family val="1"/>
      </rPr>
      <t xml:space="preserve"> described above: Exhibition booth fees.
</t>
    </r>
  </si>
  <si>
    <r>
      <rPr>
        <b/>
        <sz val="8"/>
        <color indexed="17"/>
        <rFont val="Times New Roman"/>
        <family val="1"/>
      </rPr>
      <t xml:space="preserve">Translate U.S. firms' webpages </t>
    </r>
    <r>
      <rPr>
        <sz val="8"/>
        <color indexed="17"/>
        <rFont val="Times New Roman"/>
        <family val="1"/>
      </rPr>
      <t xml:space="preserve">to Turkish. 20 firms, 3 pages each.
</t>
    </r>
  </si>
  <si>
    <t>Estimate: Exports to be generated by project activity</t>
  </si>
  <si>
    <t>MDCP project period</t>
  </si>
  <si>
    <t>Four-year post-MDCP period</t>
  </si>
  <si>
    <t>Grand Total</t>
  </si>
  <si>
    <t>It is important for you to show post-MDCP project activity. We prefer to fund sustainable projects.</t>
  </si>
  <si>
    <t>Export reporting to ITA is only required during the MDCP project period.</t>
  </si>
  <si>
    <t>Period during which you have MDCP funds available and are required to report exports.</t>
  </si>
  <si>
    <t>You are NOT required to use this methodology. However you choose to explain your calculation, remember:</t>
  </si>
  <si>
    <t xml:space="preserve"> - Use a simple extrapolation from a reliable source, or</t>
  </si>
  <si>
    <t xml:space="preserve"> - Base it on real experience of companies.</t>
  </si>
  <si>
    <t xml:space="preserve"> - Be realistic.</t>
  </si>
  <si>
    <t xml:space="preserve"> - Make sure you explain on a worksheet or in your project narrative how export data will be gathered.</t>
  </si>
  <si>
    <t>You are welcome to use or modify this example if it fits your situation. Or, create a worksheet from scratch.</t>
  </si>
  <si>
    <t xml:space="preserve">Every applicant that claims personnel cost must calculate a firnge benefits rate. 
The only indirect cost rate allowed for MDCP projects is 10% of direct costs. See the period budget to find out more about how the rate is applied to your project budget. All MDCP applicants may claim the 10% rate.
</t>
  </si>
  <si>
    <t xml:space="preserve">The financial statements in this worksheet are generated here as part of the sample MDCP application. </t>
  </si>
  <si>
    <r>
      <t xml:space="preserve">Each applicant must estimate exports to be generated during the project period and during the four-year period after the project ends.
</t>
    </r>
    <r>
      <rPr>
        <sz val="8"/>
        <color indexed="17"/>
        <rFont val="Times New Roman"/>
        <family val="1"/>
      </rPr>
      <t xml:space="preserve">
Project-specific milestones are also indicated here.</t>
    </r>
    <r>
      <rPr>
        <sz val="8"/>
        <color indexed="10"/>
        <rFont val="Times New Roman"/>
        <family val="1"/>
      </rPr>
      <t xml:space="preserve">
</t>
    </r>
  </si>
  <si>
    <t>Lower design chage: builds on initial design.</t>
  </si>
  <si>
    <r>
      <rPr>
        <b/>
        <sz val="8"/>
        <color indexed="17"/>
        <rFont val="Times New Roman"/>
        <family val="1"/>
      </rPr>
      <t xml:space="preserve">Develop webpage  </t>
    </r>
    <r>
      <rPr>
        <sz val="8"/>
        <color indexed="17"/>
        <rFont val="Times New Roman"/>
        <family val="1"/>
      </rPr>
      <t xml:space="preserve">primer to attract execs of U.S. firms: 5-pages.     
</t>
    </r>
  </si>
  <si>
    <t>Fees based on 2013.11.15 quote from Web-Based Education Design, Inc.</t>
  </si>
  <si>
    <r>
      <rPr>
        <b/>
        <sz val="8"/>
        <color indexed="17"/>
        <rFont val="Times New Roman"/>
        <family val="1"/>
      </rPr>
      <t>Translate BARE webpages</t>
    </r>
    <r>
      <rPr>
        <sz val="8"/>
        <color indexed="17"/>
        <rFont val="Times New Roman"/>
        <family val="1"/>
      </rPr>
      <t xml:space="preserve"> into Turkish
</t>
    </r>
  </si>
  <si>
    <t xml:space="preserve"> Per Translation Services. com</t>
  </si>
  <si>
    <r>
      <rPr>
        <b/>
        <sz val="8"/>
        <color indexed="17"/>
        <rFont val="Times New Roman"/>
        <family val="1"/>
      </rPr>
      <t>RENEX Eurasia Renewable Energy</t>
    </r>
    <r>
      <rPr>
        <sz val="8"/>
        <color indexed="17"/>
        <rFont val="Times New Roman"/>
        <family val="1"/>
      </rPr>
      <t xml:space="preserve"> described above
</t>
    </r>
  </si>
  <si>
    <r>
      <rPr>
        <b/>
        <sz val="8"/>
        <color indexed="17"/>
        <rFont val="Times New Roman"/>
        <family val="1"/>
      </rPr>
      <t>RENEX Eurasia Renewable Energy,</t>
    </r>
    <r>
      <rPr>
        <sz val="8"/>
        <color indexed="17"/>
        <rFont val="Times New Roman"/>
        <family val="1"/>
      </rPr>
      <t xml:space="preserve"> Ankara, Turkey, November:  a 4-day trade show with 2 more days allowed for for arrival &amp; departure &amp; post-event appointments: Once per year for 3 yrs.  
</t>
    </r>
  </si>
  <si>
    <t>BARE staff.</t>
  </si>
  <si>
    <r>
      <rPr>
        <b/>
        <sz val="8"/>
        <color indexed="17"/>
        <rFont val="Times New Roman"/>
        <family val="1"/>
      </rPr>
      <t xml:space="preserve">Translate U.S. firms' product brochures </t>
    </r>
    <r>
      <rPr>
        <sz val="8"/>
        <color indexed="17"/>
        <rFont val="Times New Roman"/>
        <family val="1"/>
      </rPr>
      <t xml:space="preserve">to Turkish. 60 firms, 1 page each.
</t>
    </r>
  </si>
  <si>
    <r>
      <rPr>
        <b/>
        <sz val="8"/>
        <color indexed="17"/>
        <rFont val="Times New Roman"/>
        <family val="1"/>
      </rPr>
      <t>Printing translated poduct brochures</t>
    </r>
    <r>
      <rPr>
        <sz val="8"/>
        <color indexed="17"/>
        <rFont val="Times New Roman"/>
        <family val="1"/>
      </rPr>
      <t xml:space="preserve">: 1-page (front/back), tri-fold, glossy paper in 4-color process. Includes design &amp; folding. 
</t>
    </r>
  </si>
  <si>
    <t>Price paid for similar job at Acme printing in Los Angeles, CA per brochure. 60 firms @ 100 copies each.</t>
  </si>
  <si>
    <r>
      <rPr>
        <b/>
        <sz val="8"/>
        <color indexed="17"/>
        <rFont val="Times New Roman"/>
        <family val="1"/>
      </rPr>
      <t>Translated business cards</t>
    </r>
    <r>
      <rPr>
        <sz val="8"/>
        <color indexed="17"/>
        <rFont val="Times New Roman"/>
        <family val="1"/>
      </rPr>
      <t xml:space="preserve">: Translate &amp; print 200 eac for 60 firms.
</t>
    </r>
  </si>
  <si>
    <t>Or 1 page for 60 firms depending on interest of participating U.S. firms.</t>
  </si>
  <si>
    <t>Price negotiated with CS Ankara.</t>
  </si>
  <si>
    <r>
      <rPr>
        <b/>
        <sz val="8"/>
        <color indexed="17"/>
        <rFont val="Times New Roman"/>
        <family val="1"/>
      </rPr>
      <t>Gold Key Service</t>
    </r>
    <r>
      <rPr>
        <sz val="8"/>
        <color indexed="17"/>
        <rFont val="Times New Roman"/>
        <family val="1"/>
      </rPr>
      <t xml:space="preserve">: for up to 10 firms per show, 2 shows per year = 20.
</t>
    </r>
  </si>
  <si>
    <t>]</t>
  </si>
  <si>
    <t>*[</t>
  </si>
  <si>
    <t>* This page contains proprietary information, identified between brackets [ ], the release of which would cause competitive harm to BARE.</t>
  </si>
  <si>
    <t xml:space="preserve">Underwrite cost of US firms’ participation at foreign trade shows. </t>
  </si>
  <si>
    <t>GM/Comm. Svc./ Turkey</t>
  </si>
  <si>
    <t>GM/Comm. Svc./ USEAC/ W.Los Angeles</t>
  </si>
  <si>
    <t>Generation &amp; distribution of electrical energy from renewable sources.</t>
  </si>
  <si>
    <t>Los Angeles, CA.  BusinessAllianceRenewableEnergy.org</t>
  </si>
  <si>
    <t>Flat rate allowed for all MDCP projects.</t>
  </si>
  <si>
    <t>BARE Income Statement</t>
  </si>
  <si>
    <t>SECTION D - FORECASTED CASH NEEDS</t>
  </si>
  <si>
    <t>Previous Fed</t>
  </si>
  <si>
    <t>Prev. Non-Fed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</si>
</sst>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hh:mm\ AM/PM"/>
    <numFmt numFmtId="167" formatCode="[$$-409]#,##0"/>
    <numFmt numFmtId="168" formatCode="yyyy\.mm\.dd"/>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yyyy\ mmm\ dd"/>
    <numFmt numFmtId="175" formatCode="&quot;$&quot;#,##0"/>
  </numFmts>
  <fonts count="143">
    <font>
      <sz val="12"/>
      <name val="Arial"/>
      <family val="0"/>
    </font>
    <font>
      <b/>
      <sz val="10"/>
      <name val="Arial"/>
      <family val="0"/>
    </font>
    <font>
      <i/>
      <sz val="10"/>
      <name val="Arial"/>
      <family val="0"/>
    </font>
    <font>
      <b/>
      <i/>
      <sz val="10"/>
      <name val="Arial"/>
      <family val="0"/>
    </font>
    <font>
      <sz val="8"/>
      <name val="Times New Roman"/>
      <family val="1"/>
    </font>
    <font>
      <sz val="10"/>
      <name val="Times New Roman"/>
      <family val="1"/>
    </font>
    <font>
      <sz val="10"/>
      <color indexed="17"/>
      <name val="Times New Roman"/>
      <family val="1"/>
    </font>
    <font>
      <b/>
      <u val="single"/>
      <sz val="10"/>
      <name val="Times New Roman"/>
      <family val="1"/>
    </font>
    <font>
      <b/>
      <sz val="12"/>
      <name val="Times New Roman"/>
      <family val="1"/>
    </font>
    <font>
      <sz val="6"/>
      <name val="Times New Roman"/>
      <family val="1"/>
    </font>
    <font>
      <sz val="8"/>
      <color indexed="59"/>
      <name val="Tahoma"/>
      <family val="2"/>
    </font>
    <font>
      <sz val="8"/>
      <color indexed="20"/>
      <name val="Tahoma"/>
      <family val="2"/>
    </font>
    <font>
      <i/>
      <sz val="8"/>
      <color indexed="58"/>
      <name val="Times New Roman"/>
      <family val="1"/>
    </font>
    <font>
      <u val="single"/>
      <sz val="8"/>
      <name val="Times New Roman"/>
      <family val="1"/>
    </font>
    <font>
      <u val="single"/>
      <sz val="10"/>
      <name val="Times New Roman"/>
      <family val="1"/>
    </font>
    <font>
      <sz val="8"/>
      <color indexed="8"/>
      <name val="Times New Roman"/>
      <family val="1"/>
    </font>
    <font>
      <b/>
      <sz val="18"/>
      <name val="Times New Roman"/>
      <family val="1"/>
    </font>
    <font>
      <b/>
      <sz val="10"/>
      <name val="Times New Roman"/>
      <family val="1"/>
    </font>
    <font>
      <sz val="8"/>
      <name val="Clarendon Condensed"/>
      <family val="1"/>
    </font>
    <font>
      <sz val="8"/>
      <name val="Tahoma"/>
      <family val="2"/>
    </font>
    <font>
      <sz val="8"/>
      <color indexed="62"/>
      <name val="Tahoma"/>
      <family val="2"/>
    </font>
    <font>
      <sz val="8"/>
      <color indexed="20"/>
      <name val="Times New Roman"/>
      <family val="1"/>
    </font>
    <font>
      <sz val="8"/>
      <name val="Arial"/>
      <family val="2"/>
    </font>
    <font>
      <b/>
      <sz val="8"/>
      <name val="Arial"/>
      <family val="2"/>
    </font>
    <font>
      <i/>
      <sz val="9"/>
      <color indexed="18"/>
      <name val="Times New Roman"/>
      <family val="1"/>
    </font>
    <font>
      <sz val="8"/>
      <color indexed="17"/>
      <name val="Tahoma"/>
      <family val="2"/>
    </font>
    <font>
      <sz val="8"/>
      <color indexed="17"/>
      <name val="Times New Roman"/>
      <family val="1"/>
    </font>
    <font>
      <sz val="10"/>
      <color indexed="20"/>
      <name val="Times New Roman"/>
      <family val="1"/>
    </font>
    <font>
      <sz val="12"/>
      <color indexed="17"/>
      <name val="Arial"/>
      <family val="2"/>
    </font>
    <font>
      <i/>
      <sz val="9"/>
      <color indexed="56"/>
      <name val="Times New Roman"/>
      <family val="1"/>
    </font>
    <font>
      <sz val="11"/>
      <name val="Times New Roman"/>
      <family val="1"/>
    </font>
    <font>
      <sz val="9"/>
      <name val="DilleniaUPC"/>
      <family val="1"/>
    </font>
    <font>
      <sz val="8"/>
      <name val="BrowalliaUPC"/>
      <family val="2"/>
    </font>
    <font>
      <sz val="8"/>
      <name val="Arial Narrow"/>
      <family val="2"/>
    </font>
    <font>
      <sz val="8"/>
      <color indexed="10"/>
      <name val="BrowalliaUPC"/>
      <family val="2"/>
    </font>
    <font>
      <vertAlign val="superscript"/>
      <sz val="8"/>
      <name val="Times New Roman"/>
      <family val="1"/>
    </font>
    <font>
      <vertAlign val="subscript"/>
      <sz val="8"/>
      <name val="Times New Roman"/>
      <family val="1"/>
    </font>
    <font>
      <sz val="12"/>
      <name val="Times New Roman"/>
      <family val="1"/>
    </font>
    <font>
      <u val="single"/>
      <sz val="11"/>
      <name val="Times New Roman"/>
      <family val="1"/>
    </font>
    <font>
      <u val="single"/>
      <sz val="12"/>
      <name val="Times New Roman"/>
      <family val="1"/>
    </font>
    <font>
      <sz val="9"/>
      <name val="Tahoma"/>
      <family val="2"/>
    </font>
    <font>
      <sz val="9"/>
      <name val="Times New Roman"/>
      <family val="1"/>
    </font>
    <font>
      <b/>
      <u val="single"/>
      <sz val="8"/>
      <color indexed="58"/>
      <name val="Times New Roman"/>
      <family val="1"/>
    </font>
    <font>
      <sz val="8"/>
      <color indexed="59"/>
      <name val="Times New Roman"/>
      <family val="1"/>
    </font>
    <font>
      <i/>
      <sz val="8"/>
      <color indexed="10"/>
      <name val="Times New Roman"/>
      <family val="1"/>
    </font>
    <font>
      <i/>
      <sz val="9"/>
      <color indexed="10"/>
      <name val="Times New Roman"/>
      <family val="1"/>
    </font>
    <font>
      <b/>
      <sz val="8"/>
      <color indexed="17"/>
      <name val="Times New Roman"/>
      <family val="1"/>
    </font>
    <font>
      <sz val="8"/>
      <color indexed="10"/>
      <name val="Times New Roman"/>
      <family val="1"/>
    </font>
    <font>
      <sz val="8"/>
      <color indexed="9"/>
      <name val="Times New Roman"/>
      <family val="2"/>
    </font>
    <font>
      <b/>
      <sz val="8"/>
      <color indexed="52"/>
      <name val="Times New Roman"/>
      <family val="2"/>
    </font>
    <font>
      <b/>
      <sz val="8"/>
      <color indexed="9"/>
      <name val="Times New Roman"/>
      <family val="2"/>
    </font>
    <font>
      <i/>
      <sz val="8"/>
      <color indexed="23"/>
      <name val="Times New Roman"/>
      <family val="2"/>
    </font>
    <font>
      <u val="single"/>
      <sz val="12"/>
      <color indexed="20"/>
      <name val="Arial"/>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Arial"/>
      <family val="2"/>
    </font>
    <font>
      <sz val="8"/>
      <color indexed="62"/>
      <name val="Times New Roman"/>
      <family val="2"/>
    </font>
    <font>
      <sz val="8"/>
      <color indexed="52"/>
      <name val="Times New Roman"/>
      <family val="2"/>
    </font>
    <font>
      <sz val="8"/>
      <color indexed="60"/>
      <name val="Times New Roman"/>
      <family val="2"/>
    </font>
    <font>
      <b/>
      <sz val="8"/>
      <color indexed="63"/>
      <name val="Times New Roman"/>
      <family val="2"/>
    </font>
    <font>
      <b/>
      <sz val="18"/>
      <color indexed="56"/>
      <name val="Cambria"/>
      <family val="2"/>
    </font>
    <font>
      <b/>
      <sz val="8"/>
      <color indexed="8"/>
      <name val="Times New Roman"/>
      <family val="2"/>
    </font>
    <font>
      <sz val="8"/>
      <color indexed="20"/>
      <name val="Arial"/>
      <family val="2"/>
    </font>
    <font>
      <sz val="8"/>
      <color indexed="17"/>
      <name val="Arial"/>
      <family val="2"/>
    </font>
    <font>
      <sz val="8"/>
      <color indexed="17"/>
      <name val="Calibri"/>
      <family val="2"/>
    </font>
    <font>
      <sz val="11"/>
      <color indexed="17"/>
      <name val="Times New Roman"/>
      <family val="1"/>
    </font>
    <font>
      <sz val="11"/>
      <color indexed="25"/>
      <name val="Times New Roman"/>
      <family val="1"/>
    </font>
    <font>
      <sz val="8"/>
      <color indexed="30"/>
      <name val="Tahoma"/>
      <family val="2"/>
    </font>
    <font>
      <i/>
      <sz val="8"/>
      <color indexed="30"/>
      <name val="Comic Sans MS"/>
      <family val="4"/>
    </font>
    <font>
      <sz val="8"/>
      <color indexed="30"/>
      <name val="Times New Roman"/>
      <family val="1"/>
    </font>
    <font>
      <sz val="8"/>
      <color indexed="36"/>
      <name val="Times New Roman"/>
      <family val="1"/>
    </font>
    <font>
      <sz val="10"/>
      <color indexed="30"/>
      <name val="Times New Roman"/>
      <family val="1"/>
    </font>
    <font>
      <sz val="8"/>
      <color indexed="30"/>
      <name val="Arial"/>
      <family val="2"/>
    </font>
    <font>
      <sz val="11"/>
      <color indexed="30"/>
      <name val="Times New Roman"/>
      <family val="1"/>
    </font>
    <font>
      <b/>
      <u val="single"/>
      <sz val="8"/>
      <color indexed="17"/>
      <name val="Times New Roman"/>
      <family val="1"/>
    </font>
    <font>
      <sz val="11"/>
      <color indexed="20"/>
      <name val="Times New Roman"/>
      <family val="1"/>
    </font>
    <font>
      <sz val="11"/>
      <color indexed="10"/>
      <name val="Times New Roman"/>
      <family val="1"/>
    </font>
    <font>
      <u val="single"/>
      <sz val="11"/>
      <color indexed="10"/>
      <name val="Times New Roman"/>
      <family val="1"/>
    </font>
    <font>
      <sz val="10"/>
      <color indexed="10"/>
      <name val="Times New Roman"/>
      <family val="1"/>
    </font>
    <font>
      <sz val="12"/>
      <color indexed="10"/>
      <name val="Arial"/>
      <family val="2"/>
    </font>
    <font>
      <sz val="11"/>
      <color indexed="17"/>
      <name val="Cambria"/>
      <family val="1"/>
    </font>
    <font>
      <sz val="12"/>
      <color indexed="17"/>
      <name val="Cambria"/>
      <family val="1"/>
    </font>
    <font>
      <sz val="12"/>
      <color indexed="20"/>
      <name val="Arial"/>
      <family val="2"/>
    </font>
    <font>
      <sz val="12"/>
      <color indexed="30"/>
      <name val="Arial"/>
      <family val="2"/>
    </font>
    <font>
      <u val="single"/>
      <sz val="9"/>
      <color indexed="17"/>
      <name val="Arial"/>
      <family val="2"/>
    </font>
    <font>
      <u val="single"/>
      <sz val="8"/>
      <color indexed="17"/>
      <name val="Arial"/>
      <family val="2"/>
    </font>
    <font>
      <sz val="11"/>
      <color indexed="17"/>
      <name val="Calibri"/>
      <family val="0"/>
    </font>
    <font>
      <sz val="8"/>
      <color theme="1"/>
      <name val="Times New Roman"/>
      <family val="2"/>
    </font>
    <font>
      <sz val="8"/>
      <color theme="0"/>
      <name val="Times New Roman"/>
      <family val="2"/>
    </font>
    <font>
      <sz val="8"/>
      <color rgb="FF9C0006"/>
      <name val="Times New Roman"/>
      <family val="2"/>
    </font>
    <font>
      <b/>
      <sz val="8"/>
      <color rgb="FFFA7D00"/>
      <name val="Times New Roman"/>
      <family val="2"/>
    </font>
    <font>
      <b/>
      <sz val="8"/>
      <color theme="0"/>
      <name val="Times New Roman"/>
      <family val="2"/>
    </font>
    <font>
      <i/>
      <sz val="8"/>
      <color rgb="FF7F7F7F"/>
      <name val="Times New Roman"/>
      <family val="2"/>
    </font>
    <font>
      <u val="single"/>
      <sz val="12"/>
      <color theme="11"/>
      <name val="Arial"/>
      <family val="2"/>
    </font>
    <font>
      <sz val="8"/>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Arial"/>
      <family val="2"/>
    </font>
    <font>
      <sz val="8"/>
      <color rgb="FF3F3F76"/>
      <name val="Times New Roman"/>
      <family val="2"/>
    </font>
    <font>
      <sz val="8"/>
      <color rgb="FFFA7D00"/>
      <name val="Times New Roman"/>
      <family val="2"/>
    </font>
    <font>
      <sz val="8"/>
      <color rgb="FF9C6500"/>
      <name val="Times New Roman"/>
      <family val="2"/>
    </font>
    <font>
      <b/>
      <sz val="8"/>
      <color rgb="FF3F3F3F"/>
      <name val="Times New Roman"/>
      <family val="2"/>
    </font>
    <font>
      <b/>
      <sz val="18"/>
      <color theme="3"/>
      <name val="Cambria"/>
      <family val="2"/>
    </font>
    <font>
      <b/>
      <sz val="8"/>
      <color theme="1"/>
      <name val="Times New Roman"/>
      <family val="2"/>
    </font>
    <font>
      <sz val="8"/>
      <color rgb="FFFF0000"/>
      <name val="Times New Roman"/>
      <family val="2"/>
    </font>
    <font>
      <sz val="8"/>
      <color rgb="FF800080"/>
      <name val="Arial"/>
      <family val="2"/>
    </font>
    <font>
      <sz val="8"/>
      <color rgb="FF00B050"/>
      <name val="Arial"/>
      <family val="2"/>
    </font>
    <font>
      <sz val="8"/>
      <color rgb="FF800080"/>
      <name val="Times New Roman"/>
      <family val="1"/>
    </font>
    <font>
      <sz val="8"/>
      <color rgb="FF4F6228"/>
      <name val="Calibri"/>
      <family val="2"/>
    </font>
    <font>
      <sz val="11"/>
      <color rgb="FF006600"/>
      <name val="Times New Roman"/>
      <family val="1"/>
    </font>
    <font>
      <sz val="11"/>
      <color rgb="FF993366"/>
      <name val="Times New Roman"/>
      <family val="1"/>
    </font>
    <font>
      <sz val="8"/>
      <color rgb="FF006600"/>
      <name val="Times New Roman"/>
      <family val="1"/>
    </font>
    <font>
      <sz val="8"/>
      <color rgb="FF0070C0"/>
      <name val="Tahoma"/>
      <family val="2"/>
    </font>
    <font>
      <i/>
      <sz val="8"/>
      <color rgb="FF0070C0"/>
      <name val="Comic Sans MS"/>
      <family val="4"/>
    </font>
    <font>
      <sz val="8"/>
      <color rgb="FF0070C0"/>
      <name val="Times New Roman"/>
      <family val="1"/>
    </font>
    <font>
      <sz val="8"/>
      <color rgb="FF7030A0"/>
      <name val="Times New Roman"/>
      <family val="1"/>
    </font>
    <font>
      <i/>
      <sz val="8"/>
      <color rgb="FFFF0000"/>
      <name val="Times New Roman"/>
      <family val="1"/>
    </font>
    <font>
      <sz val="10"/>
      <color rgb="FF0070C0"/>
      <name val="Times New Roman"/>
      <family val="1"/>
    </font>
    <font>
      <sz val="8"/>
      <color rgb="FF0070C0"/>
      <name val="Arial"/>
      <family val="2"/>
    </font>
    <font>
      <sz val="11"/>
      <color rgb="FF0070C0"/>
      <name val="Times New Roman"/>
      <family val="1"/>
    </font>
    <font>
      <sz val="8"/>
      <color rgb="FF009900"/>
      <name val="Times New Roman"/>
      <family val="1"/>
    </font>
    <font>
      <sz val="8"/>
      <color rgb="FF990099"/>
      <name val="Tahoma"/>
      <family val="2"/>
    </font>
    <font>
      <sz val="8"/>
      <color rgb="FF009900"/>
      <name val="Tahoma"/>
      <family val="2"/>
    </font>
    <font>
      <b/>
      <u val="single"/>
      <sz val="8"/>
      <color rgb="FF009900"/>
      <name val="Times New Roman"/>
      <family val="1"/>
    </font>
    <font>
      <sz val="12"/>
      <color rgb="FF009900"/>
      <name val="Arial"/>
      <family val="2"/>
    </font>
    <font>
      <sz val="8"/>
      <color rgb="FF009900"/>
      <name val="Arial"/>
      <family val="2"/>
    </font>
    <font>
      <sz val="11"/>
      <color rgb="FF800080"/>
      <name val="Times New Roman"/>
      <family val="1"/>
    </font>
    <font>
      <sz val="11"/>
      <color rgb="FF009900"/>
      <name val="Times New Roman"/>
      <family val="1"/>
    </font>
    <font>
      <sz val="11"/>
      <color rgb="FFFF0000"/>
      <name val="Times New Roman"/>
      <family val="1"/>
    </font>
    <font>
      <u val="single"/>
      <sz val="11"/>
      <color rgb="FFFF0000"/>
      <name val="Times New Roman"/>
      <family val="1"/>
    </font>
    <font>
      <sz val="10"/>
      <color rgb="FFFF0000"/>
      <name val="Times New Roman"/>
      <family val="1"/>
    </font>
    <font>
      <sz val="12"/>
      <color rgb="FFFF0000"/>
      <name val="Arial"/>
      <family val="2"/>
    </font>
    <font>
      <sz val="11"/>
      <color rgb="FF009900"/>
      <name val="Cambria"/>
      <family val="1"/>
    </font>
    <font>
      <sz val="12"/>
      <color rgb="FF009900"/>
      <name val="Cambria"/>
      <family val="1"/>
    </font>
    <font>
      <sz val="8"/>
      <color rgb="FF006600"/>
      <name val="Arial"/>
      <family val="2"/>
    </font>
    <font>
      <sz val="12"/>
      <color rgb="FF006600"/>
      <name val="Arial"/>
      <family val="2"/>
    </font>
    <font>
      <u val="single"/>
      <sz val="8"/>
      <color rgb="FF009900"/>
      <name val="Arial"/>
      <family val="2"/>
    </font>
    <font>
      <sz val="12"/>
      <color rgb="FF800080"/>
      <name val="Arial"/>
      <family val="2"/>
    </font>
    <font>
      <u val="single"/>
      <sz val="9"/>
      <color rgb="FF006600"/>
      <name val="Arial"/>
      <family val="2"/>
    </font>
    <font>
      <sz val="12"/>
      <color rgb="FF0070C0"/>
      <name val="Arial"/>
      <family val="2"/>
    </font>
    <font>
      <sz val="12"/>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gColor theme="0" tint="-0.4999699890613556"/>
      </patternFill>
    </fill>
    <fill>
      <patternFill patternType="solid">
        <fgColor rgb="FFEAEAEA"/>
        <bgColor indexed="64"/>
      </patternFill>
    </fill>
    <fill>
      <patternFill patternType="solid">
        <fgColor theme="0" tint="-0.04997999966144562"/>
        <bgColor indexed="64"/>
      </patternFill>
    </fill>
    <fill>
      <patternFill patternType="solid">
        <fgColor theme="0" tint="-0.24993999302387238"/>
        <bgColor indexed="64"/>
      </patternFill>
    </fill>
    <fill>
      <patternFill patternType="lightUp">
        <fgColor indexed="23"/>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style="double"/>
      <right style="double"/>
      <top style="double"/>
      <bottom style="double"/>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style="thin"/>
      <right style="thin"/>
      <top style="thin"/>
      <bottom style="thin">
        <color indexed="8"/>
      </bottom>
    </border>
    <border>
      <left style="thin"/>
      <right style="thin"/>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thin"/>
    </border>
    <border>
      <left>
        <color indexed="63"/>
      </left>
      <right>
        <color indexed="63"/>
      </right>
      <top>
        <color indexed="63"/>
      </top>
      <bottom style="hair">
        <color theme="0" tint="-0.24993999302387238"/>
      </bottom>
    </border>
    <border>
      <left style="thin"/>
      <right>
        <color indexed="63"/>
      </right>
      <top>
        <color indexed="63"/>
      </top>
      <bottom style="hair">
        <color theme="0" tint="-0.24993999302387238"/>
      </bottom>
    </border>
    <border>
      <left>
        <color indexed="63"/>
      </left>
      <right style="thin"/>
      <top>
        <color indexed="63"/>
      </top>
      <bottom style="hair">
        <color theme="0" tint="-0.24993999302387238"/>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hair">
        <color theme="0" tint="-0.24993999302387238"/>
      </bottom>
    </border>
    <border>
      <left>
        <color indexed="63"/>
      </left>
      <right style="thin">
        <color theme="0" tint="-0.24993999302387238"/>
      </right>
      <top>
        <color indexed="63"/>
      </top>
      <bottom style="hair">
        <color theme="0" tint="-0.24993999302387238"/>
      </bottom>
    </border>
    <border>
      <left style="thin">
        <color theme="0" tint="-0.24993999302387238"/>
      </left>
      <right>
        <color indexed="63"/>
      </right>
      <top>
        <color indexed="63"/>
      </top>
      <bottom style="thin"/>
    </border>
    <border>
      <left>
        <color indexed="63"/>
      </left>
      <right style="thin">
        <color theme="0" tint="-0.24993999302387238"/>
      </right>
      <top>
        <color indexed="63"/>
      </top>
      <bottom style="thin"/>
    </border>
    <border>
      <left style="thin">
        <color theme="0" tint="-0.24993999302387238"/>
      </left>
      <right>
        <color indexed="63"/>
      </right>
      <top style="thin"/>
      <bottom style="thin"/>
    </border>
    <border>
      <left>
        <color indexed="63"/>
      </left>
      <right style="thin">
        <color theme="0" tint="-0.24993999302387238"/>
      </right>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style="thin">
        <color indexed="8"/>
      </top>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32" borderId="7" applyNumberFormat="0" applyFont="0" applyAlignment="0" applyProtection="0"/>
    <xf numFmtId="0" fontId="103" fillId="27" borderId="8" applyNumberFormat="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704">
    <xf numFmtId="0" fontId="0" fillId="0" borderId="0" xfId="0" applyAlignment="1">
      <alignment/>
    </xf>
    <xf numFmtId="0" fontId="4"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lignment/>
    </xf>
    <xf numFmtId="0" fontId="5" fillId="0" borderId="10" xfId="0" applyNumberFormat="1" applyFont="1" applyBorder="1" applyAlignment="1">
      <alignment/>
    </xf>
    <xf numFmtId="0" fontId="5" fillId="0" borderId="11" xfId="0" applyNumberFormat="1" applyFont="1" applyBorder="1" applyAlignment="1">
      <alignment/>
    </xf>
    <xf numFmtId="0" fontId="5" fillId="0" borderId="12" xfId="0" applyNumberFormat="1" applyFont="1" applyBorder="1" applyAlignment="1">
      <alignment/>
    </xf>
    <xf numFmtId="0" fontId="8" fillId="0" borderId="0" xfId="0" applyNumberFormat="1" applyFont="1" applyAlignment="1">
      <alignment/>
    </xf>
    <xf numFmtId="0" fontId="8" fillId="0" borderId="0" xfId="0" applyNumberFormat="1" applyFont="1" applyAlignment="1">
      <alignment horizontal="centerContinuous"/>
    </xf>
    <xf numFmtId="0" fontId="5" fillId="0" borderId="0" xfId="0" applyNumberFormat="1" applyFont="1" applyAlignment="1">
      <alignment horizontal="centerContinuous"/>
    </xf>
    <xf numFmtId="0" fontId="5" fillId="0" borderId="0" xfId="0" applyNumberFormat="1" applyFont="1" applyAlignment="1">
      <alignment horizontal="right" vertical="top" textRotation="180"/>
    </xf>
    <xf numFmtId="0" fontId="4" fillId="0" borderId="0" xfId="0" applyNumberFormat="1" applyFont="1" applyAlignment="1">
      <alignment/>
    </xf>
    <xf numFmtId="0" fontId="5" fillId="0" borderId="11" xfId="0" applyNumberFormat="1" applyFont="1" applyBorder="1" applyAlignment="1">
      <alignment horizontal="centerContinuous"/>
    </xf>
    <xf numFmtId="0" fontId="5" fillId="0" borderId="10" xfId="0" applyNumberFormat="1" applyFont="1" applyBorder="1" applyAlignment="1">
      <alignment horizontal="centerContinuous"/>
    </xf>
    <xf numFmtId="0" fontId="4" fillId="0" borderId="12" xfId="0" applyNumberFormat="1" applyFont="1" applyBorder="1" applyAlignment="1">
      <alignment/>
    </xf>
    <xf numFmtId="0" fontId="5" fillId="0" borderId="0" xfId="0" applyNumberFormat="1" applyFont="1" applyAlignment="1">
      <alignment horizontal="centerContinuous" wrapText="1"/>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0" fontId="5" fillId="0" borderId="12" xfId="0" applyNumberFormat="1" applyFont="1" applyBorder="1" applyAlignment="1">
      <alignment horizontal="center" wrapText="1"/>
    </xf>
    <xf numFmtId="0" fontId="5" fillId="0" borderId="11" xfId="0" applyNumberFormat="1" applyFont="1" applyBorder="1" applyAlignment="1">
      <alignment horizontal="center" wrapText="1"/>
    </xf>
    <xf numFmtId="0" fontId="5" fillId="0" borderId="10" xfId="0" applyNumberFormat="1" applyFont="1" applyBorder="1" applyAlignment="1">
      <alignment horizontal="center"/>
    </xf>
    <xf numFmtId="3" fontId="11" fillId="0" borderId="12" xfId="0" applyNumberFormat="1" applyFont="1" applyBorder="1" applyAlignment="1" applyProtection="1">
      <alignment/>
      <protection locked="0"/>
    </xf>
    <xf numFmtId="3" fontId="4" fillId="0" borderId="0" xfId="0" applyNumberFormat="1" applyFont="1" applyAlignment="1">
      <alignment/>
    </xf>
    <xf numFmtId="3" fontId="4" fillId="0" borderId="0" xfId="0" applyNumberFormat="1" applyFont="1" applyAlignment="1">
      <alignment horizontal="center"/>
    </xf>
    <xf numFmtId="3" fontId="10" fillId="0" borderId="12" xfId="0" applyNumberFormat="1" applyFont="1" applyBorder="1" applyAlignment="1">
      <alignment/>
    </xf>
    <xf numFmtId="3" fontId="10" fillId="0" borderId="0" xfId="0" applyNumberFormat="1" applyFont="1" applyAlignment="1">
      <alignment/>
    </xf>
    <xf numFmtId="3" fontId="11" fillId="0" borderId="0" xfId="0" applyNumberFormat="1" applyFont="1" applyAlignment="1" applyProtection="1">
      <alignment/>
      <protection locked="0"/>
    </xf>
    <xf numFmtId="0" fontId="4" fillId="0" borderId="10" xfId="0" applyNumberFormat="1" applyFont="1" applyBorder="1" applyAlignment="1">
      <alignment/>
    </xf>
    <xf numFmtId="3" fontId="5" fillId="0" borderId="0" xfId="0" applyNumberFormat="1" applyFont="1" applyAlignment="1">
      <alignment/>
    </xf>
    <xf numFmtId="0" fontId="16" fillId="0" borderId="0" xfId="0" applyNumberFormat="1" applyFont="1" applyAlignment="1">
      <alignment/>
    </xf>
    <xf numFmtId="0" fontId="7" fillId="0" borderId="0" xfId="0" applyNumberFormat="1" applyFont="1" applyAlignment="1">
      <alignment horizontal="center"/>
    </xf>
    <xf numFmtId="0" fontId="17" fillId="0" borderId="0" xfId="0" applyNumberFormat="1" applyFont="1" applyAlignment="1">
      <alignment/>
    </xf>
    <xf numFmtId="0" fontId="14"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horizontal="center"/>
    </xf>
    <xf numFmtId="0" fontId="5" fillId="0" borderId="0" xfId="0" applyNumberFormat="1" applyFont="1" applyAlignment="1">
      <alignment horizontal="right"/>
    </xf>
    <xf numFmtId="3" fontId="18" fillId="0" borderId="11" xfId="0" applyNumberFormat="1" applyFont="1" applyBorder="1" applyAlignment="1" applyProtection="1">
      <alignment/>
      <protection locked="0"/>
    </xf>
    <xf numFmtId="3" fontId="18" fillId="0" borderId="10" xfId="0" applyNumberFormat="1" applyFont="1" applyBorder="1" applyAlignment="1" applyProtection="1">
      <alignment/>
      <protection locked="0"/>
    </xf>
    <xf numFmtId="3" fontId="19" fillId="0" borderId="11" xfId="0" applyNumberFormat="1" applyFont="1" applyBorder="1" applyAlignment="1">
      <alignment/>
    </xf>
    <xf numFmtId="3" fontId="19" fillId="0" borderId="10" xfId="0" applyNumberFormat="1" applyFont="1" applyBorder="1" applyAlignment="1">
      <alignment/>
    </xf>
    <xf numFmtId="164" fontId="11" fillId="0" borderId="0" xfId="0" applyNumberFormat="1" applyFont="1" applyAlignment="1" applyProtection="1">
      <alignment/>
      <protection locked="0"/>
    </xf>
    <xf numFmtId="164" fontId="20" fillId="0" borderId="0" xfId="0" applyNumberFormat="1" applyFont="1" applyAlignment="1">
      <alignment/>
    </xf>
    <xf numFmtId="3" fontId="20" fillId="0" borderId="12" xfId="0" applyNumberFormat="1" applyFont="1" applyBorder="1" applyAlignment="1">
      <alignment/>
    </xf>
    <xf numFmtId="3" fontId="20" fillId="0" borderId="0" xfId="0" applyNumberFormat="1" applyFont="1" applyAlignment="1">
      <alignment/>
    </xf>
    <xf numFmtId="3" fontId="20" fillId="0" borderId="11" xfId="0" applyNumberFormat="1" applyFont="1" applyBorder="1" applyAlignment="1">
      <alignment/>
    </xf>
    <xf numFmtId="3" fontId="20" fillId="0" borderId="10" xfId="0" applyNumberFormat="1" applyFont="1" applyBorder="1" applyAlignment="1">
      <alignment/>
    </xf>
    <xf numFmtId="164" fontId="11" fillId="0" borderId="10" xfId="0" applyNumberFormat="1" applyFont="1" applyBorder="1" applyAlignment="1" applyProtection="1">
      <alignment/>
      <protection locked="0"/>
    </xf>
    <xf numFmtId="3" fontId="15" fillId="0" borderId="11" xfId="0" applyNumberFormat="1" applyFont="1" applyBorder="1" applyAlignment="1" applyProtection="1">
      <alignment/>
      <protection locked="0"/>
    </xf>
    <xf numFmtId="3" fontId="21" fillId="0" borderId="10" xfId="0" applyNumberFormat="1" applyFont="1" applyBorder="1" applyAlignment="1" applyProtection="1">
      <alignment/>
      <protection locked="0"/>
    </xf>
    <xf numFmtId="3" fontId="4" fillId="0" borderId="12" xfId="0" applyNumberFormat="1" applyFont="1" applyBorder="1" applyAlignment="1" applyProtection="1">
      <alignment/>
      <protection locked="0"/>
    </xf>
    <xf numFmtId="3" fontId="4" fillId="0" borderId="0" xfId="0" applyNumberFormat="1" applyFont="1" applyAlignment="1" applyProtection="1">
      <alignment/>
      <protection locked="0"/>
    </xf>
    <xf numFmtId="3" fontId="4" fillId="0" borderId="12" xfId="0" applyNumberFormat="1" applyFont="1" applyBorder="1" applyAlignment="1">
      <alignment/>
    </xf>
    <xf numFmtId="166" fontId="9" fillId="0" borderId="0" xfId="0" applyNumberFormat="1" applyFont="1" applyAlignment="1">
      <alignment/>
    </xf>
    <xf numFmtId="0" fontId="5" fillId="0" borderId="0" xfId="0" applyNumberFormat="1" applyFont="1" applyAlignment="1">
      <alignment horizontal="right" wrapText="1"/>
    </xf>
    <xf numFmtId="0" fontId="26" fillId="0" borderId="12" xfId="0" applyNumberFormat="1" applyFont="1" applyBorder="1" applyAlignment="1">
      <alignment horizontal="left" vertical="top" wrapText="1"/>
    </xf>
    <xf numFmtId="0" fontId="12" fillId="0" borderId="12" xfId="0" applyNumberFormat="1" applyFont="1" applyBorder="1" applyAlignment="1">
      <alignment horizontal="left" vertical="top"/>
    </xf>
    <xf numFmtId="3" fontId="25" fillId="0" borderId="0" xfId="0" applyNumberFormat="1" applyFont="1" applyBorder="1" applyAlignment="1">
      <alignment vertical="top"/>
    </xf>
    <xf numFmtId="3" fontId="11" fillId="0" borderId="0" xfId="0" applyNumberFormat="1" applyFont="1" applyBorder="1" applyAlignment="1" applyProtection="1">
      <alignment vertical="top"/>
      <protection locked="0"/>
    </xf>
    <xf numFmtId="3" fontId="25" fillId="0" borderId="0" xfId="0" applyNumberFormat="1" applyFont="1" applyBorder="1" applyAlignment="1">
      <alignment vertical="top"/>
    </xf>
    <xf numFmtId="3" fontId="11" fillId="0" borderId="12" xfId="0" applyNumberFormat="1" applyFont="1" applyBorder="1" applyAlignment="1" applyProtection="1">
      <alignment vertical="top"/>
      <protection locked="0"/>
    </xf>
    <xf numFmtId="3" fontId="11" fillId="0" borderId="13" xfId="0" applyNumberFormat="1" applyFont="1" applyBorder="1" applyAlignment="1" applyProtection="1">
      <alignment vertical="top"/>
      <protection locked="0"/>
    </xf>
    <xf numFmtId="3" fontId="10" fillId="0" borderId="12" xfId="0" applyNumberFormat="1" applyFont="1" applyFill="1" applyBorder="1" applyAlignment="1">
      <alignment vertical="top"/>
    </xf>
    <xf numFmtId="3" fontId="10" fillId="0" borderId="0" xfId="0" applyNumberFormat="1" applyFont="1" applyFill="1" applyAlignment="1">
      <alignment vertical="top"/>
    </xf>
    <xf numFmtId="3" fontId="26" fillId="0" borderId="0" xfId="0" applyNumberFormat="1" applyFont="1" applyFill="1" applyAlignment="1">
      <alignment horizontal="centerContinuous" vertical="top" wrapText="1"/>
    </xf>
    <xf numFmtId="0" fontId="0" fillId="0" borderId="0" xfId="0" applyFill="1" applyBorder="1" applyAlignment="1">
      <alignment horizontal="centerContinuous" vertical="top" wrapText="1"/>
    </xf>
    <xf numFmtId="3" fontId="11" fillId="0" borderId="0" xfId="0" applyNumberFormat="1" applyFont="1" applyFill="1" applyAlignment="1">
      <alignment vertical="top"/>
    </xf>
    <xf numFmtId="3" fontId="10" fillId="0" borderId="12" xfId="0" applyNumberFormat="1" applyFont="1" applyBorder="1" applyAlignment="1">
      <alignment vertical="top"/>
    </xf>
    <xf numFmtId="3" fontId="10" fillId="0" borderId="0" xfId="0" applyNumberFormat="1" applyFont="1" applyBorder="1" applyAlignment="1">
      <alignment vertical="top"/>
    </xf>
    <xf numFmtId="3" fontId="10" fillId="0" borderId="13" xfId="0" applyNumberFormat="1" applyFont="1" applyBorder="1" applyAlignment="1">
      <alignment vertical="top"/>
    </xf>
    <xf numFmtId="3" fontId="4" fillId="0" borderId="0" xfId="0" applyNumberFormat="1" applyFont="1" applyBorder="1" applyAlignment="1">
      <alignment vertical="top"/>
    </xf>
    <xf numFmtId="3" fontId="26" fillId="0" borderId="0" xfId="0" applyNumberFormat="1" applyFont="1" applyBorder="1" applyAlignment="1">
      <alignment vertical="top"/>
    </xf>
    <xf numFmtId="3" fontId="25" fillId="0" borderId="12" xfId="0" applyNumberFormat="1" applyFont="1" applyBorder="1" applyAlignment="1">
      <alignment vertical="top"/>
    </xf>
    <xf numFmtId="3" fontId="11" fillId="0" borderId="13" xfId="0" applyNumberFormat="1" applyFont="1" applyFill="1" applyBorder="1" applyAlignment="1">
      <alignment vertical="top"/>
    </xf>
    <xf numFmtId="1" fontId="4" fillId="0" borderId="0" xfId="0" applyNumberFormat="1" applyFont="1" applyBorder="1" applyAlignment="1">
      <alignment/>
    </xf>
    <xf numFmtId="0" fontId="5" fillId="0" borderId="0" xfId="0" applyNumberFormat="1" applyFont="1" applyBorder="1" applyAlignment="1">
      <alignment/>
    </xf>
    <xf numFmtId="0" fontId="4" fillId="0" borderId="0" xfId="0" applyNumberFormat="1" applyFont="1" applyBorder="1" applyAlignment="1">
      <alignment/>
    </xf>
    <xf numFmtId="3" fontId="4" fillId="0" borderId="14" xfId="0" applyNumberFormat="1" applyFont="1" applyBorder="1" applyAlignment="1">
      <alignment/>
    </xf>
    <xf numFmtId="0" fontId="6" fillId="0" borderId="0" xfId="0" applyNumberFormat="1" applyFont="1" applyAlignment="1">
      <alignment/>
    </xf>
    <xf numFmtId="0" fontId="5" fillId="0" borderId="11" xfId="0" applyNumberFormat="1" applyFont="1" applyFill="1" applyBorder="1" applyAlignment="1">
      <alignment horizontal="center" wrapText="1"/>
    </xf>
    <xf numFmtId="3" fontId="4" fillId="0" borderId="0" xfId="0" applyNumberFormat="1" applyFont="1" applyBorder="1" applyAlignment="1">
      <alignment/>
    </xf>
    <xf numFmtId="3" fontId="26" fillId="0" borderId="0" xfId="0" applyNumberFormat="1" applyFont="1" applyBorder="1" applyAlignment="1">
      <alignment horizontal="center"/>
    </xf>
    <xf numFmtId="0" fontId="5" fillId="0" borderId="15" xfId="0" applyNumberFormat="1" applyFont="1" applyBorder="1" applyAlignment="1">
      <alignment horizontal="centerContinuous"/>
    </xf>
    <xf numFmtId="0" fontId="5" fillId="0" borderId="16" xfId="0" applyNumberFormat="1" applyFont="1" applyBorder="1" applyAlignment="1">
      <alignment horizontal="centerContinuous"/>
    </xf>
    <xf numFmtId="0" fontId="5" fillId="0" borderId="17" xfId="0" applyNumberFormat="1" applyFont="1" applyBorder="1" applyAlignment="1">
      <alignment horizontal="center"/>
    </xf>
    <xf numFmtId="0" fontId="15" fillId="0" borderId="12" xfId="0" applyNumberFormat="1" applyFont="1" applyBorder="1" applyAlignment="1">
      <alignment horizontal="left" vertical="top" wrapText="1"/>
    </xf>
    <xf numFmtId="0" fontId="5" fillId="0" borderId="15" xfId="0" applyNumberFormat="1" applyFont="1" applyBorder="1" applyAlignment="1">
      <alignment horizontal="center"/>
    </xf>
    <xf numFmtId="3" fontId="10" fillId="0" borderId="13" xfId="0" applyNumberFormat="1" applyFont="1" applyBorder="1" applyAlignment="1">
      <alignment/>
    </xf>
    <xf numFmtId="3" fontId="11" fillId="0" borderId="13" xfId="0" applyNumberFormat="1" applyFont="1" applyBorder="1" applyAlignment="1" applyProtection="1">
      <alignment/>
      <protection locked="0"/>
    </xf>
    <xf numFmtId="3" fontId="19" fillId="0" borderId="15" xfId="0" applyNumberFormat="1" applyFont="1" applyBorder="1" applyAlignment="1">
      <alignment/>
    </xf>
    <xf numFmtId="3" fontId="20" fillId="0" borderId="13" xfId="0" applyNumberFormat="1" applyFont="1" applyBorder="1" applyAlignment="1">
      <alignment/>
    </xf>
    <xf numFmtId="3" fontId="20" fillId="0" borderId="15" xfId="0" applyNumberFormat="1" applyFont="1" applyBorder="1" applyAlignment="1">
      <alignment/>
    </xf>
    <xf numFmtId="164" fontId="11" fillId="0" borderId="15" xfId="0" applyNumberFormat="1" applyFont="1" applyBorder="1" applyAlignment="1" applyProtection="1">
      <alignment/>
      <protection locked="0"/>
    </xf>
    <xf numFmtId="0" fontId="5" fillId="0" borderId="0" xfId="0" applyNumberFormat="1" applyFont="1" applyBorder="1" applyAlignment="1">
      <alignment horizontal="right" vertical="top" textRotation="180"/>
    </xf>
    <xf numFmtId="0" fontId="5" fillId="0" borderId="18" xfId="0" applyNumberFormat="1" applyFont="1" applyBorder="1" applyAlignment="1">
      <alignment horizontal="right" vertical="top" textRotation="180"/>
    </xf>
    <xf numFmtId="0" fontId="5" fillId="0" borderId="19" xfId="0" applyNumberFormat="1" applyFont="1" applyBorder="1" applyAlignment="1">
      <alignment/>
    </xf>
    <xf numFmtId="0" fontId="28" fillId="0" borderId="0" xfId="0" applyNumberFormat="1" applyFont="1" applyAlignment="1">
      <alignment/>
    </xf>
    <xf numFmtId="3" fontId="6" fillId="0" borderId="0" xfId="0" applyNumberFormat="1" applyFont="1" applyAlignment="1">
      <alignment/>
    </xf>
    <xf numFmtId="0" fontId="6" fillId="0" borderId="0" xfId="0" applyNumberFormat="1" applyFont="1" applyAlignment="1">
      <alignment/>
    </xf>
    <xf numFmtId="3" fontId="6" fillId="0" borderId="0" xfId="0" applyNumberFormat="1" applyFont="1" applyAlignment="1">
      <alignment/>
    </xf>
    <xf numFmtId="3" fontId="6" fillId="0" borderId="20" xfId="0" applyNumberFormat="1" applyFont="1" applyBorder="1" applyAlignment="1">
      <alignment/>
    </xf>
    <xf numFmtId="164" fontId="11" fillId="33" borderId="12" xfId="0" applyNumberFormat="1" applyFont="1" applyFill="1" applyBorder="1" applyAlignment="1" applyProtection="1">
      <alignment/>
      <protection locked="0"/>
    </xf>
    <xf numFmtId="164" fontId="11" fillId="33" borderId="0" xfId="0" applyNumberFormat="1" applyFont="1" applyFill="1" applyAlignment="1" applyProtection="1">
      <alignment/>
      <protection locked="0"/>
    </xf>
    <xf numFmtId="168" fontId="9" fillId="0" borderId="0" xfId="0" applyNumberFormat="1" applyFont="1" applyAlignment="1">
      <alignment/>
    </xf>
    <xf numFmtId="0" fontId="30" fillId="0" borderId="0" xfId="0" applyNumberFormat="1" applyFont="1" applyAlignment="1">
      <alignment horizontal="left" vertical="top" wrapText="1"/>
    </xf>
    <xf numFmtId="14" fontId="30" fillId="0" borderId="0" xfId="0" applyNumberFormat="1" applyFont="1" applyAlignment="1">
      <alignment horizontal="left" vertical="top" wrapText="1"/>
    </xf>
    <xf numFmtId="0" fontId="5" fillId="0" borderId="18" xfId="0" applyNumberFormat="1" applyFont="1" applyBorder="1" applyAlignment="1">
      <alignment/>
    </xf>
    <xf numFmtId="3" fontId="22" fillId="0" borderId="0" xfId="0" applyNumberFormat="1" applyFont="1" applyAlignment="1">
      <alignment/>
    </xf>
    <xf numFmtId="3" fontId="22" fillId="0" borderId="0" xfId="0" applyNumberFormat="1" applyFont="1" applyBorder="1" applyAlignment="1">
      <alignment/>
    </xf>
    <xf numFmtId="3" fontId="22" fillId="0" borderId="0" xfId="0" applyNumberFormat="1" applyFont="1" applyBorder="1" applyAlignment="1">
      <alignment horizontal="center"/>
    </xf>
    <xf numFmtId="0" fontId="0" fillId="0" borderId="0" xfId="0" applyBorder="1" applyAlignment="1">
      <alignment horizontal="center"/>
    </xf>
    <xf numFmtId="0" fontId="22" fillId="0" borderId="0" xfId="0" applyFont="1" applyAlignment="1">
      <alignment/>
    </xf>
    <xf numFmtId="3" fontId="22" fillId="34" borderId="21" xfId="0" applyNumberFormat="1" applyFont="1" applyFill="1" applyBorder="1" applyAlignment="1">
      <alignment/>
    </xf>
    <xf numFmtId="3" fontId="22" fillId="34" borderId="22" xfId="0" applyNumberFormat="1" applyFont="1" applyFill="1" applyBorder="1" applyAlignment="1">
      <alignment/>
    </xf>
    <xf numFmtId="3" fontId="22" fillId="34" borderId="23" xfId="0" applyNumberFormat="1" applyFont="1" applyFill="1" applyBorder="1" applyAlignment="1">
      <alignment/>
    </xf>
    <xf numFmtId="0" fontId="22" fillId="34" borderId="24" xfId="0" applyFont="1" applyFill="1" applyBorder="1" applyAlignment="1" quotePrefix="1">
      <alignment/>
    </xf>
    <xf numFmtId="0" fontId="22" fillId="34" borderId="0" xfId="0" applyFont="1" applyFill="1" applyAlignment="1">
      <alignment/>
    </xf>
    <xf numFmtId="0" fontId="22" fillId="34" borderId="25" xfId="0" applyFont="1" applyFill="1" applyBorder="1" applyAlignment="1">
      <alignment/>
    </xf>
    <xf numFmtId="0" fontId="32" fillId="34" borderId="0" xfId="0" applyFont="1" applyFill="1" applyAlignment="1" quotePrefix="1">
      <alignment/>
    </xf>
    <xf numFmtId="0" fontId="22" fillId="34" borderId="26" xfId="0" applyFont="1" applyFill="1" applyBorder="1" applyAlignment="1">
      <alignment/>
    </xf>
    <xf numFmtId="0" fontId="22" fillId="34" borderId="24" xfId="0" applyFont="1" applyFill="1" applyBorder="1" applyAlignment="1">
      <alignment/>
    </xf>
    <xf numFmtId="0" fontId="22" fillId="34" borderId="27" xfId="0" applyFont="1" applyFill="1" applyBorder="1" applyAlignment="1">
      <alignment/>
    </xf>
    <xf numFmtId="0" fontId="22" fillId="34" borderId="28" xfId="0" applyFont="1" applyFill="1" applyBorder="1" applyAlignment="1">
      <alignment/>
    </xf>
    <xf numFmtId="0" fontId="22" fillId="34" borderId="20" xfId="0" applyFont="1" applyFill="1" applyBorder="1" applyAlignment="1">
      <alignment/>
    </xf>
    <xf numFmtId="0" fontId="22" fillId="34" borderId="29" xfId="0" applyFont="1" applyFill="1" applyBorder="1" applyAlignment="1">
      <alignment/>
    </xf>
    <xf numFmtId="0" fontId="22" fillId="34" borderId="21" xfId="0" applyFont="1" applyFill="1" applyBorder="1" applyAlignment="1">
      <alignment/>
    </xf>
    <xf numFmtId="0" fontId="22" fillId="34" borderId="22" xfId="0" applyFont="1" applyFill="1" applyBorder="1" applyAlignment="1">
      <alignment/>
    </xf>
    <xf numFmtId="0" fontId="22" fillId="34" borderId="23" xfId="0" applyFont="1" applyFill="1" applyBorder="1" applyAlignment="1">
      <alignment/>
    </xf>
    <xf numFmtId="0" fontId="22" fillId="34" borderId="30" xfId="0" applyFont="1" applyFill="1" applyBorder="1" applyAlignment="1">
      <alignment/>
    </xf>
    <xf numFmtId="0" fontId="22" fillId="34" borderId="0" xfId="0" applyFont="1" applyFill="1" applyBorder="1" applyAlignment="1">
      <alignment/>
    </xf>
    <xf numFmtId="3" fontId="22" fillId="34" borderId="24" xfId="0" applyNumberFormat="1" applyFont="1" applyFill="1" applyBorder="1" applyAlignment="1">
      <alignment/>
    </xf>
    <xf numFmtId="3" fontId="22" fillId="34" borderId="25" xfId="0" applyNumberFormat="1" applyFont="1" applyFill="1" applyBorder="1" applyAlignment="1">
      <alignment/>
    </xf>
    <xf numFmtId="3" fontId="22" fillId="34" borderId="30" xfId="0" applyNumberFormat="1" applyFont="1" applyFill="1" applyBorder="1" applyAlignment="1">
      <alignment/>
    </xf>
    <xf numFmtId="3" fontId="22" fillId="34" borderId="0" xfId="0" applyNumberFormat="1" applyFont="1" applyFill="1" applyBorder="1" applyAlignment="1">
      <alignment/>
    </xf>
    <xf numFmtId="3" fontId="22" fillId="34" borderId="26" xfId="0" applyNumberFormat="1" applyFont="1" applyFill="1" applyBorder="1" applyAlignment="1">
      <alignment/>
    </xf>
    <xf numFmtId="3" fontId="22" fillId="34" borderId="0" xfId="0" applyNumberFormat="1" applyFont="1" applyFill="1" applyBorder="1" applyAlignment="1">
      <alignment horizontal="center"/>
    </xf>
    <xf numFmtId="3" fontId="22" fillId="34" borderId="28" xfId="0" applyNumberFormat="1" applyFont="1" applyFill="1" applyBorder="1" applyAlignment="1">
      <alignment/>
    </xf>
    <xf numFmtId="3" fontId="22" fillId="34" borderId="20" xfId="0" applyNumberFormat="1" applyFont="1" applyFill="1" applyBorder="1" applyAlignment="1">
      <alignment horizontal="center"/>
    </xf>
    <xf numFmtId="3" fontId="22" fillId="34" borderId="29" xfId="0" applyNumberFormat="1" applyFont="1" applyFill="1" applyBorder="1" applyAlignment="1">
      <alignment/>
    </xf>
    <xf numFmtId="3" fontId="22" fillId="34" borderId="20" xfId="0" applyNumberFormat="1" applyFont="1" applyFill="1" applyBorder="1" applyAlignment="1">
      <alignment/>
    </xf>
    <xf numFmtId="3" fontId="22" fillId="34" borderId="27" xfId="0" applyNumberFormat="1" applyFont="1" applyFill="1" applyBorder="1" applyAlignment="1">
      <alignment/>
    </xf>
    <xf numFmtId="3" fontId="22" fillId="34" borderId="27" xfId="0" applyNumberFormat="1" applyFont="1" applyFill="1" applyBorder="1" applyAlignment="1" quotePrefix="1">
      <alignment/>
    </xf>
    <xf numFmtId="3" fontId="31" fillId="34" borderId="0" xfId="0" applyNumberFormat="1" applyFont="1" applyFill="1" applyBorder="1" applyAlignment="1" quotePrefix="1">
      <alignment/>
    </xf>
    <xf numFmtId="3" fontId="31" fillId="34" borderId="24" xfId="0" applyNumberFormat="1" applyFont="1" applyFill="1" applyBorder="1" applyAlignment="1" quotePrefix="1">
      <alignment/>
    </xf>
    <xf numFmtId="3" fontId="31" fillId="34" borderId="0" xfId="0" applyNumberFormat="1" applyFont="1" applyFill="1" applyBorder="1" applyAlignment="1" quotePrefix="1">
      <alignment horizontal="center"/>
    </xf>
    <xf numFmtId="3" fontId="107" fillId="34" borderId="0" xfId="0" applyNumberFormat="1" applyFont="1" applyFill="1" applyBorder="1" applyAlignment="1">
      <alignment/>
    </xf>
    <xf numFmtId="3" fontId="107" fillId="34" borderId="20" xfId="0" applyNumberFormat="1" applyFont="1" applyFill="1" applyBorder="1" applyAlignment="1">
      <alignment/>
    </xf>
    <xf numFmtId="3" fontId="22" fillId="34" borderId="21" xfId="0" applyNumberFormat="1" applyFont="1" applyFill="1" applyBorder="1" applyAlignment="1">
      <alignment/>
    </xf>
    <xf numFmtId="3" fontId="22" fillId="34" borderId="22" xfId="0" applyNumberFormat="1" applyFont="1" applyFill="1" applyBorder="1" applyAlignment="1">
      <alignment/>
    </xf>
    <xf numFmtId="3" fontId="107" fillId="34" borderId="22" xfId="0" applyNumberFormat="1" applyFont="1" applyFill="1" applyBorder="1" applyAlignment="1">
      <alignment/>
    </xf>
    <xf numFmtId="3" fontId="22" fillId="34" borderId="23" xfId="0" applyNumberFormat="1" applyFont="1" applyFill="1" applyBorder="1" applyAlignment="1">
      <alignment/>
    </xf>
    <xf numFmtId="3" fontId="22" fillId="34" borderId="20" xfId="0" applyNumberFormat="1" applyFont="1" applyFill="1" applyBorder="1" applyAlignment="1">
      <alignment/>
    </xf>
    <xf numFmtId="3" fontId="22" fillId="34" borderId="0" xfId="0" applyNumberFormat="1" applyFont="1" applyFill="1" applyBorder="1" applyAlignment="1">
      <alignment/>
    </xf>
    <xf numFmtId="10" fontId="107" fillId="34" borderId="21" xfId="0" applyNumberFormat="1" applyFont="1" applyFill="1" applyBorder="1" applyAlignment="1">
      <alignment/>
    </xf>
    <xf numFmtId="3" fontId="108" fillId="0" borderId="27" xfId="0" applyNumberFormat="1" applyFont="1" applyFill="1" applyBorder="1" applyAlignment="1">
      <alignment/>
    </xf>
    <xf numFmtId="3" fontId="107" fillId="0" borderId="27" xfId="0" applyNumberFormat="1" applyFont="1" applyFill="1" applyBorder="1" applyAlignment="1">
      <alignment/>
    </xf>
    <xf numFmtId="10" fontId="107" fillId="0" borderId="22" xfId="0" applyNumberFormat="1" applyFont="1" applyFill="1" applyBorder="1" applyAlignment="1">
      <alignment/>
    </xf>
    <xf numFmtId="10" fontId="107" fillId="0" borderId="23" xfId="0" applyNumberFormat="1" applyFont="1" applyFill="1" applyBorder="1" applyAlignment="1">
      <alignment/>
    </xf>
    <xf numFmtId="0" fontId="22" fillId="0" borderId="0" xfId="0" applyFont="1" applyFill="1" applyAlignment="1">
      <alignment/>
    </xf>
    <xf numFmtId="3" fontId="22" fillId="35" borderId="21" xfId="0" applyNumberFormat="1" applyFont="1" applyFill="1" applyBorder="1" applyAlignment="1">
      <alignment/>
    </xf>
    <xf numFmtId="3" fontId="22" fillId="35" borderId="22" xfId="0" applyNumberFormat="1" applyFont="1" applyFill="1" applyBorder="1" applyAlignment="1">
      <alignment/>
    </xf>
    <xf numFmtId="0" fontId="22" fillId="35" borderId="22" xfId="0" applyFont="1" applyFill="1" applyBorder="1" applyAlignment="1">
      <alignment/>
    </xf>
    <xf numFmtId="0" fontId="22" fillId="35" borderId="23" xfId="0" applyFont="1" applyFill="1" applyBorder="1" applyAlignment="1">
      <alignment/>
    </xf>
    <xf numFmtId="0" fontId="22" fillId="35" borderId="24" xfId="0" applyFont="1" applyFill="1" applyBorder="1" applyAlignment="1" quotePrefix="1">
      <alignment/>
    </xf>
    <xf numFmtId="0" fontId="22" fillId="35" borderId="0" xfId="0" applyFont="1" applyFill="1" applyBorder="1" applyAlignment="1">
      <alignment/>
    </xf>
    <xf numFmtId="0" fontId="22" fillId="35" borderId="26" xfId="0" applyFont="1" applyFill="1" applyBorder="1" applyAlignment="1">
      <alignment/>
    </xf>
    <xf numFmtId="0" fontId="22" fillId="35" borderId="24" xfId="0" applyFont="1" applyFill="1" applyBorder="1" applyAlignment="1">
      <alignment/>
    </xf>
    <xf numFmtId="0" fontId="22" fillId="35" borderId="21" xfId="0" applyFont="1" applyFill="1" applyBorder="1" applyAlignment="1">
      <alignment/>
    </xf>
    <xf numFmtId="0" fontId="22" fillId="35" borderId="31" xfId="0" applyFont="1" applyFill="1" applyBorder="1" applyAlignment="1">
      <alignment/>
    </xf>
    <xf numFmtId="0" fontId="22" fillId="35" borderId="32" xfId="0" applyFont="1" applyFill="1" applyBorder="1" applyAlignment="1">
      <alignment/>
    </xf>
    <xf numFmtId="0" fontId="22" fillId="35" borderId="25" xfId="0" applyFont="1" applyFill="1" applyBorder="1" applyAlignment="1">
      <alignment/>
    </xf>
    <xf numFmtId="0" fontId="22" fillId="35" borderId="20" xfId="0" applyFont="1" applyFill="1" applyBorder="1" applyAlignment="1">
      <alignment/>
    </xf>
    <xf numFmtId="0" fontId="22" fillId="35" borderId="29" xfId="0" applyFont="1" applyFill="1" applyBorder="1" applyAlignment="1">
      <alignment/>
    </xf>
    <xf numFmtId="0" fontId="22" fillId="35" borderId="28" xfId="0" applyFont="1" applyFill="1" applyBorder="1" applyAlignment="1">
      <alignment/>
    </xf>
    <xf numFmtId="3" fontId="23" fillId="35" borderId="21" xfId="0" applyNumberFormat="1" applyFont="1" applyFill="1" applyBorder="1" applyAlignment="1">
      <alignment/>
    </xf>
    <xf numFmtId="0" fontId="23" fillId="35" borderId="24" xfId="0" applyFont="1" applyFill="1" applyBorder="1" applyAlignment="1" quotePrefix="1">
      <alignment/>
    </xf>
    <xf numFmtId="0" fontId="22" fillId="35" borderId="27" xfId="0" applyFont="1" applyFill="1" applyBorder="1" applyAlignment="1">
      <alignment/>
    </xf>
    <xf numFmtId="0" fontId="22" fillId="35" borderId="28" xfId="0" applyFont="1" applyFill="1" applyBorder="1" applyAlignment="1" quotePrefix="1">
      <alignment/>
    </xf>
    <xf numFmtId="0" fontId="23" fillId="35" borderId="30" xfId="0" applyFont="1" applyFill="1" applyBorder="1" applyAlignment="1">
      <alignment/>
    </xf>
    <xf numFmtId="0" fontId="23" fillId="35" borderId="21" xfId="0" applyFont="1" applyFill="1" applyBorder="1" applyAlignment="1">
      <alignment/>
    </xf>
    <xf numFmtId="0" fontId="22" fillId="35" borderId="30" xfId="0" applyFont="1" applyFill="1" applyBorder="1" applyAlignment="1">
      <alignment/>
    </xf>
    <xf numFmtId="0" fontId="22" fillId="35" borderId="0" xfId="0" applyFont="1" applyFill="1" applyBorder="1" applyAlignment="1">
      <alignment/>
    </xf>
    <xf numFmtId="0" fontId="22" fillId="35" borderId="0" xfId="0" applyFont="1" applyFill="1" applyAlignment="1">
      <alignment/>
    </xf>
    <xf numFmtId="0" fontId="22" fillId="36" borderId="33" xfId="0" applyFont="1" applyFill="1" applyBorder="1" applyAlignment="1">
      <alignment/>
    </xf>
    <xf numFmtId="0" fontId="22" fillId="36" borderId="34" xfId="0" applyFont="1" applyFill="1" applyBorder="1" applyAlignment="1">
      <alignment/>
    </xf>
    <xf numFmtId="0" fontId="22" fillId="36" borderId="35" xfId="0" applyFont="1" applyFill="1" applyBorder="1" applyAlignment="1">
      <alignment/>
    </xf>
    <xf numFmtId="0" fontId="22" fillId="36" borderId="36" xfId="0" applyFont="1" applyFill="1" applyBorder="1" applyAlignment="1">
      <alignment/>
    </xf>
    <xf numFmtId="0" fontId="108" fillId="0" borderId="27" xfId="0" applyFont="1" applyFill="1" applyBorder="1" applyAlignment="1">
      <alignment/>
    </xf>
    <xf numFmtId="0" fontId="107" fillId="35" borderId="22" xfId="0" applyFont="1" applyFill="1" applyBorder="1" applyAlignment="1">
      <alignment/>
    </xf>
    <xf numFmtId="0" fontId="4" fillId="0" borderId="10" xfId="0" applyNumberFormat="1" applyFont="1" applyBorder="1" applyAlignment="1">
      <alignment/>
    </xf>
    <xf numFmtId="3" fontId="109" fillId="0" borderId="0" xfId="0" applyNumberFormat="1" applyFont="1" applyAlignment="1">
      <alignment/>
    </xf>
    <xf numFmtId="0" fontId="110" fillId="0" borderId="0" xfId="0" applyFont="1" applyAlignment="1">
      <alignment horizontal="left"/>
    </xf>
    <xf numFmtId="168" fontId="30" fillId="0" borderId="0" xfId="0" applyNumberFormat="1" applyFont="1" applyAlignment="1">
      <alignment horizontal="left" vertical="top" wrapText="1"/>
    </xf>
    <xf numFmtId="3" fontId="22" fillId="34" borderId="20" xfId="0" applyNumberFormat="1" applyFont="1" applyFill="1" applyBorder="1" applyAlignment="1">
      <alignment horizontal="center"/>
    </xf>
    <xf numFmtId="0" fontId="5" fillId="0" borderId="11" xfId="0" applyNumberFormat="1" applyFont="1" applyBorder="1" applyAlignment="1">
      <alignment horizontal="centerContinuous"/>
    </xf>
    <xf numFmtId="0" fontId="0" fillId="0" borderId="0" xfId="0" applyAlignment="1">
      <alignment vertical="top"/>
    </xf>
    <xf numFmtId="0" fontId="4" fillId="0" borderId="0" xfId="0" applyNumberFormat="1" applyFont="1" applyAlignment="1">
      <alignment vertical="top"/>
    </xf>
    <xf numFmtId="0" fontId="4" fillId="0" borderId="0" xfId="0" applyNumberFormat="1" applyFont="1" applyAlignment="1">
      <alignment vertical="top" wrapText="1"/>
    </xf>
    <xf numFmtId="0" fontId="0" fillId="35" borderId="0" xfId="0" applyFill="1" applyAlignment="1">
      <alignment/>
    </xf>
    <xf numFmtId="175" fontId="111" fillId="35" borderId="0" xfId="0" applyNumberFormat="1" applyFont="1" applyFill="1" applyAlignment="1">
      <alignment vertical="top"/>
    </xf>
    <xf numFmtId="0" fontId="30" fillId="35" borderId="0" xfId="0" applyFont="1" applyFill="1" applyAlignment="1">
      <alignment vertical="top"/>
    </xf>
    <xf numFmtId="0" fontId="37" fillId="35" borderId="0" xfId="0" applyFont="1" applyFill="1" applyAlignment="1">
      <alignment vertical="top"/>
    </xf>
    <xf numFmtId="0" fontId="38" fillId="35" borderId="0" xfId="0" applyFont="1" applyFill="1" applyAlignment="1">
      <alignment vertical="top"/>
    </xf>
    <xf numFmtId="0" fontId="38" fillId="35" borderId="0" xfId="0" applyFont="1" applyFill="1" applyAlignment="1">
      <alignment horizontal="right" vertical="top"/>
    </xf>
    <xf numFmtId="9" fontId="112" fillId="35" borderId="0" xfId="0" applyNumberFormat="1" applyFont="1" applyFill="1" applyAlignment="1">
      <alignment vertical="top"/>
    </xf>
    <xf numFmtId="9" fontId="111" fillId="35" borderId="0" xfId="0" applyNumberFormat="1" applyFont="1" applyFill="1" applyAlignment="1">
      <alignment vertical="top"/>
    </xf>
    <xf numFmtId="0" fontId="30" fillId="35" borderId="0" xfId="0" applyFont="1" applyFill="1" applyAlignment="1" quotePrefix="1">
      <alignment vertical="top"/>
    </xf>
    <xf numFmtId="0" fontId="0" fillId="35" borderId="0" xfId="0" applyFill="1" applyAlignment="1">
      <alignment/>
    </xf>
    <xf numFmtId="3" fontId="30" fillId="35" borderId="0" xfId="0" applyNumberFormat="1" applyFont="1" applyFill="1" applyAlignment="1" quotePrefix="1">
      <alignment vertical="top"/>
    </xf>
    <xf numFmtId="0" fontId="111" fillId="35" borderId="0" xfId="0" applyFont="1" applyFill="1" applyAlignment="1">
      <alignment vertical="top"/>
    </xf>
    <xf numFmtId="164" fontId="11" fillId="0" borderId="0" xfId="0" applyNumberFormat="1" applyFont="1" applyAlignment="1">
      <alignment/>
    </xf>
    <xf numFmtId="0" fontId="41" fillId="0" borderId="11" xfId="0" applyNumberFormat="1" applyFont="1" applyBorder="1" applyAlignment="1">
      <alignment horizontal="centerContinuous" wrapText="1"/>
    </xf>
    <xf numFmtId="0" fontId="41" fillId="0" borderId="10" xfId="0" applyNumberFormat="1" applyFont="1" applyBorder="1" applyAlignment="1">
      <alignment horizontal="centerContinuous"/>
    </xf>
    <xf numFmtId="0" fontId="41" fillId="0" borderId="11" xfId="0" applyNumberFormat="1" applyFont="1" applyBorder="1" applyAlignment="1">
      <alignment/>
    </xf>
    <xf numFmtId="0" fontId="41" fillId="0" borderId="12" xfId="0" applyNumberFormat="1" applyFont="1" applyBorder="1" applyAlignment="1">
      <alignment/>
    </xf>
    <xf numFmtId="0" fontId="41" fillId="0" borderId="12" xfId="0" applyNumberFormat="1" applyFont="1" applyBorder="1" applyAlignment="1">
      <alignment vertical="center"/>
    </xf>
    <xf numFmtId="0" fontId="41" fillId="0" borderId="12" xfId="0" applyNumberFormat="1" applyFont="1" applyBorder="1" applyAlignment="1">
      <alignment vertical="top"/>
    </xf>
    <xf numFmtId="0" fontId="41" fillId="0" borderId="10" xfId="0" applyNumberFormat="1" applyFont="1" applyBorder="1" applyAlignment="1">
      <alignment horizontal="centerContinuous" wrapText="1"/>
    </xf>
    <xf numFmtId="0" fontId="41" fillId="0" borderId="10" xfId="0" applyNumberFormat="1" applyFont="1" applyBorder="1" applyAlignment="1">
      <alignment/>
    </xf>
    <xf numFmtId="0" fontId="41" fillId="0" borderId="11" xfId="0" applyNumberFormat="1" applyFont="1" applyBorder="1" applyAlignment="1">
      <alignment vertical="top"/>
    </xf>
    <xf numFmtId="0" fontId="41" fillId="0" borderId="10" xfId="0" applyNumberFormat="1" applyFont="1" applyBorder="1" applyAlignment="1">
      <alignment vertical="top"/>
    </xf>
    <xf numFmtId="164" fontId="4" fillId="0" borderId="0" xfId="0" applyNumberFormat="1" applyFont="1" applyAlignment="1">
      <alignment/>
    </xf>
    <xf numFmtId="164" fontId="4" fillId="0" borderId="10" xfId="0" applyNumberFormat="1" applyFont="1" applyBorder="1" applyAlignment="1">
      <alignment horizontal="centerContinuous" wrapText="1"/>
    </xf>
    <xf numFmtId="164" fontId="4" fillId="0" borderId="0" xfId="0" applyNumberFormat="1" applyFont="1" applyAlignment="1">
      <alignment horizontal="left" wrapText="1"/>
    </xf>
    <xf numFmtId="0" fontId="4" fillId="0" borderId="11" xfId="0" applyNumberFormat="1" applyFont="1" applyBorder="1" applyAlignment="1">
      <alignment horizontal="center"/>
    </xf>
    <xf numFmtId="0" fontId="4" fillId="0" borderId="10" xfId="0" applyNumberFormat="1" applyFont="1" applyBorder="1" applyAlignment="1">
      <alignment horizontal="center"/>
    </xf>
    <xf numFmtId="0" fontId="4" fillId="0" borderId="15" xfId="0" applyNumberFormat="1" applyFont="1" applyBorder="1" applyAlignment="1">
      <alignment horizontal="center"/>
    </xf>
    <xf numFmtId="0" fontId="4" fillId="0" borderId="0" xfId="0" applyNumberFormat="1" applyFont="1" applyAlignment="1">
      <alignment horizontal="left" wrapText="1"/>
    </xf>
    <xf numFmtId="0" fontId="4" fillId="0" borderId="10" xfId="0" applyNumberFormat="1" applyFont="1" applyBorder="1" applyAlignment="1">
      <alignment horizontal="left" wrapText="1"/>
    </xf>
    <xf numFmtId="164" fontId="4" fillId="0" borderId="10" xfId="0" applyNumberFormat="1" applyFont="1" applyBorder="1" applyAlignment="1">
      <alignment/>
    </xf>
    <xf numFmtId="3" fontId="113" fillId="0" borderId="0" xfId="0" applyNumberFormat="1" applyFont="1" applyBorder="1" applyAlignment="1">
      <alignment horizontal="center" vertical="top" wrapText="1"/>
    </xf>
    <xf numFmtId="1" fontId="4" fillId="35" borderId="11" xfId="0" applyNumberFormat="1" applyFont="1" applyFill="1" applyBorder="1" applyAlignment="1">
      <alignment/>
    </xf>
    <xf numFmtId="0" fontId="5" fillId="35" borderId="10" xfId="0" applyNumberFormat="1" applyFont="1" applyFill="1" applyBorder="1" applyAlignment="1">
      <alignment/>
    </xf>
    <xf numFmtId="0" fontId="5" fillId="35" borderId="11" xfId="0" applyNumberFormat="1" applyFont="1" applyFill="1" applyBorder="1" applyAlignment="1">
      <alignment horizontal="centerContinuous"/>
    </xf>
    <xf numFmtId="0" fontId="5" fillId="35" borderId="10" xfId="0" applyNumberFormat="1" applyFont="1" applyFill="1" applyBorder="1" applyAlignment="1">
      <alignment horizontal="centerContinuous"/>
    </xf>
    <xf numFmtId="0" fontId="5" fillId="35" borderId="15" xfId="0" applyNumberFormat="1" applyFont="1" applyFill="1" applyBorder="1" applyAlignment="1">
      <alignment horizontal="centerContinuous"/>
    </xf>
    <xf numFmtId="1" fontId="4" fillId="35" borderId="12" xfId="0" applyNumberFormat="1" applyFont="1" applyFill="1" applyBorder="1" applyAlignment="1">
      <alignment/>
    </xf>
    <xf numFmtId="0" fontId="21" fillId="35" borderId="0" xfId="0" applyNumberFormat="1" applyFont="1" applyFill="1" applyBorder="1" applyAlignment="1">
      <alignment horizontal="left" vertical="top" wrapText="1"/>
    </xf>
    <xf numFmtId="0" fontId="5" fillId="35" borderId="0" xfId="0" applyNumberFormat="1" applyFont="1" applyFill="1" applyAlignment="1">
      <alignment horizontal="centerContinuous" wrapText="1"/>
    </xf>
    <xf numFmtId="0" fontId="5" fillId="35" borderId="11" xfId="0" applyNumberFormat="1" applyFont="1" applyFill="1" applyBorder="1" applyAlignment="1">
      <alignment horizontal="center"/>
    </xf>
    <xf numFmtId="0" fontId="5" fillId="35" borderId="0" xfId="0" applyNumberFormat="1" applyFont="1" applyFill="1" applyAlignment="1">
      <alignment/>
    </xf>
    <xf numFmtId="0" fontId="5" fillId="35" borderId="12" xfId="0" applyNumberFormat="1" applyFont="1" applyFill="1" applyBorder="1" applyAlignment="1">
      <alignment horizontal="center"/>
    </xf>
    <xf numFmtId="0" fontId="5" fillId="35" borderId="16" xfId="0" applyNumberFormat="1" applyFont="1" applyFill="1" applyBorder="1" applyAlignment="1">
      <alignment horizontal="centerContinuous"/>
    </xf>
    <xf numFmtId="0" fontId="5" fillId="35" borderId="37" xfId="0" applyNumberFormat="1" applyFont="1" applyFill="1" applyBorder="1" applyAlignment="1">
      <alignment horizontal="centerContinuous" wrapText="1"/>
    </xf>
    <xf numFmtId="0" fontId="5" fillId="35" borderId="38" xfId="0" applyNumberFormat="1" applyFont="1" applyFill="1" applyBorder="1" applyAlignment="1">
      <alignment horizontal="center" wrapText="1"/>
    </xf>
    <xf numFmtId="0" fontId="5" fillId="35" borderId="39" xfId="0" applyNumberFormat="1" applyFont="1" applyFill="1" applyBorder="1" applyAlignment="1">
      <alignment horizontal="center" wrapText="1"/>
    </xf>
    <xf numFmtId="0" fontId="5" fillId="35" borderId="38" xfId="0" applyNumberFormat="1" applyFont="1" applyFill="1" applyBorder="1" applyAlignment="1">
      <alignment horizontal="center" wrapText="1"/>
    </xf>
    <xf numFmtId="0" fontId="5" fillId="35" borderId="40" xfId="0" applyNumberFormat="1" applyFont="1" applyFill="1" applyBorder="1" applyAlignment="1">
      <alignment horizontal="center" wrapText="1"/>
    </xf>
    <xf numFmtId="1" fontId="26" fillId="35" borderId="12" xfId="0" applyNumberFormat="1" applyFont="1" applyFill="1" applyBorder="1" applyAlignment="1">
      <alignment horizontal="left" vertical="top"/>
    </xf>
    <xf numFmtId="3" fontId="4" fillId="35" borderId="28" xfId="0" applyNumberFormat="1" applyFont="1" applyFill="1" applyBorder="1" applyAlignment="1">
      <alignment horizontal="left"/>
    </xf>
    <xf numFmtId="3" fontId="4" fillId="35" borderId="20" xfId="0" applyNumberFormat="1" applyFont="1" applyFill="1" applyBorder="1" applyAlignment="1">
      <alignment horizontal="center"/>
    </xf>
    <xf numFmtId="3" fontId="4" fillId="35" borderId="29" xfId="0" applyNumberFormat="1" applyFont="1" applyFill="1" applyBorder="1" applyAlignment="1">
      <alignment horizontal="center"/>
    </xf>
    <xf numFmtId="3" fontId="4" fillId="35" borderId="31" xfId="0" applyNumberFormat="1" applyFont="1" applyFill="1" applyBorder="1" applyAlignment="1">
      <alignment horizontal="center"/>
    </xf>
    <xf numFmtId="3" fontId="10" fillId="35" borderId="0" xfId="0" applyNumberFormat="1" applyFont="1" applyFill="1" applyBorder="1" applyAlignment="1">
      <alignment vertical="top"/>
    </xf>
    <xf numFmtId="3" fontId="10" fillId="35" borderId="12" xfId="0" applyNumberFormat="1" applyFont="1" applyFill="1" applyBorder="1" applyAlignment="1">
      <alignment vertical="top"/>
    </xf>
    <xf numFmtId="3" fontId="10" fillId="35" borderId="13" xfId="0" applyNumberFormat="1" applyFont="1" applyFill="1" applyBorder="1" applyAlignment="1">
      <alignment vertical="top"/>
    </xf>
    <xf numFmtId="3" fontId="4" fillId="35" borderId="27" xfId="0" applyNumberFormat="1" applyFont="1" applyFill="1" applyBorder="1" applyAlignment="1">
      <alignment horizontal="center" wrapText="1"/>
    </xf>
    <xf numFmtId="3" fontId="4" fillId="35" borderId="27" xfId="0" applyNumberFormat="1" applyFont="1" applyFill="1" applyBorder="1" applyAlignment="1">
      <alignment horizontal="center" wrapText="1"/>
    </xf>
    <xf numFmtId="3" fontId="4" fillId="35" borderId="27" xfId="0" applyNumberFormat="1" applyFont="1" applyFill="1" applyBorder="1" applyAlignment="1">
      <alignment horizontal="center" textRotation="90" wrapText="1"/>
    </xf>
    <xf numFmtId="3" fontId="4" fillId="35" borderId="31" xfId="0" applyNumberFormat="1" applyFont="1" applyFill="1" applyBorder="1" applyAlignment="1">
      <alignment horizontal="center" textRotation="90" wrapText="1"/>
    </xf>
    <xf numFmtId="1" fontId="26" fillId="35" borderId="19" xfId="0" applyNumberFormat="1" applyFont="1" applyFill="1" applyBorder="1" applyAlignment="1">
      <alignment horizontal="left" vertical="top"/>
    </xf>
    <xf numFmtId="3" fontId="4" fillId="35" borderId="41" xfId="0" applyNumberFormat="1" applyFont="1" applyFill="1" applyBorder="1" applyAlignment="1">
      <alignment horizontal="center" textRotation="90"/>
    </xf>
    <xf numFmtId="3" fontId="4" fillId="35" borderId="41" xfId="0" applyNumberFormat="1" applyFont="1" applyFill="1" applyBorder="1" applyAlignment="1">
      <alignment horizontal="center" textRotation="90" wrapText="1"/>
    </xf>
    <xf numFmtId="3" fontId="4" fillId="35" borderId="41" xfId="0" applyNumberFormat="1" applyFont="1" applyFill="1" applyBorder="1" applyAlignment="1">
      <alignment horizontal="center"/>
    </xf>
    <xf numFmtId="3" fontId="4" fillId="35" borderId="42" xfId="0" applyNumberFormat="1" applyFont="1" applyFill="1" applyBorder="1" applyAlignment="1">
      <alignment horizontal="center"/>
    </xf>
    <xf numFmtId="3" fontId="10" fillId="35" borderId="18" xfId="0" applyNumberFormat="1" applyFont="1" applyFill="1" applyBorder="1" applyAlignment="1">
      <alignment/>
    </xf>
    <xf numFmtId="3" fontId="10" fillId="35" borderId="19" xfId="0" applyNumberFormat="1" applyFont="1" applyFill="1" applyBorder="1" applyAlignment="1">
      <alignment/>
    </xf>
    <xf numFmtId="3" fontId="11" fillId="35" borderId="18" xfId="0" applyNumberFormat="1" applyFont="1" applyFill="1" applyBorder="1" applyAlignment="1">
      <alignment/>
    </xf>
    <xf numFmtId="3" fontId="11" fillId="35" borderId="14" xfId="0" applyNumberFormat="1" applyFont="1" applyFill="1" applyBorder="1" applyAlignment="1">
      <alignment/>
    </xf>
    <xf numFmtId="3" fontId="25" fillId="35" borderId="43" xfId="0" applyNumberFormat="1" applyFont="1" applyFill="1" applyBorder="1" applyAlignment="1">
      <alignment vertical="top"/>
    </xf>
    <xf numFmtId="3" fontId="11" fillId="35" borderId="43" xfId="0" applyNumberFormat="1" applyFont="1" applyFill="1" applyBorder="1" applyAlignment="1" applyProtection="1">
      <alignment vertical="top"/>
      <protection locked="0"/>
    </xf>
    <xf numFmtId="3" fontId="25" fillId="35" borderId="43" xfId="0" applyNumberFormat="1" applyFont="1" applyFill="1" applyBorder="1" applyAlignment="1">
      <alignment vertical="top"/>
    </xf>
    <xf numFmtId="3" fontId="11" fillId="35" borderId="44" xfId="0" applyNumberFormat="1" applyFont="1" applyFill="1" applyBorder="1" applyAlignment="1" applyProtection="1">
      <alignment vertical="top"/>
      <protection locked="0"/>
    </xf>
    <xf numFmtId="3" fontId="11" fillId="35" borderId="45" xfId="0" applyNumberFormat="1" applyFont="1" applyFill="1" applyBorder="1" applyAlignment="1" applyProtection="1">
      <alignment vertical="top"/>
      <protection locked="0"/>
    </xf>
    <xf numFmtId="3" fontId="4" fillId="35" borderId="27" xfId="0" applyNumberFormat="1" applyFont="1" applyFill="1" applyBorder="1" applyAlignment="1">
      <alignment horizontal="center" textRotation="90"/>
    </xf>
    <xf numFmtId="3" fontId="4" fillId="35" borderId="27" xfId="0" applyNumberFormat="1" applyFont="1" applyFill="1" applyBorder="1" applyAlignment="1">
      <alignment horizontal="center"/>
    </xf>
    <xf numFmtId="3" fontId="4" fillId="35" borderId="46" xfId="0" applyNumberFormat="1" applyFont="1" applyFill="1" applyBorder="1" applyAlignment="1">
      <alignment horizontal="center"/>
    </xf>
    <xf numFmtId="3" fontId="10" fillId="35" borderId="28" xfId="0" applyNumberFormat="1" applyFont="1" applyFill="1" applyBorder="1" applyAlignment="1">
      <alignment/>
    </xf>
    <xf numFmtId="3" fontId="10" fillId="35" borderId="20" xfId="0" applyNumberFormat="1" applyFont="1" applyFill="1" applyBorder="1" applyAlignment="1">
      <alignment/>
    </xf>
    <xf numFmtId="3" fontId="11" fillId="35" borderId="20" xfId="0" applyNumberFormat="1" applyFont="1" applyFill="1" applyBorder="1" applyAlignment="1">
      <alignment/>
    </xf>
    <xf numFmtId="3" fontId="11" fillId="35" borderId="47" xfId="0" applyNumberFormat="1" applyFont="1" applyFill="1" applyBorder="1" applyAlignment="1">
      <alignment/>
    </xf>
    <xf numFmtId="0" fontId="5" fillId="35" borderId="0" xfId="0" applyNumberFormat="1" applyFont="1" applyFill="1" applyBorder="1" applyAlignment="1">
      <alignment horizontal="centerContinuous" wrapText="1"/>
    </xf>
    <xf numFmtId="0" fontId="5" fillId="35" borderId="0" xfId="0" applyNumberFormat="1" applyFont="1" applyFill="1" applyBorder="1" applyAlignment="1">
      <alignment/>
    </xf>
    <xf numFmtId="0" fontId="12" fillId="35" borderId="0" xfId="0" applyNumberFormat="1" applyFont="1" applyFill="1" applyBorder="1" applyAlignment="1">
      <alignment horizontal="left" vertical="top"/>
    </xf>
    <xf numFmtId="0" fontId="42" fillId="35" borderId="18" xfId="0" applyNumberFormat="1" applyFont="1" applyFill="1" applyBorder="1" applyAlignment="1">
      <alignment horizontal="left"/>
    </xf>
    <xf numFmtId="0" fontId="26" fillId="0" borderId="0" xfId="0" applyNumberFormat="1" applyFont="1" applyBorder="1" applyAlignment="1">
      <alignment horizontal="left" vertical="top" wrapText="1"/>
    </xf>
    <xf numFmtId="0" fontId="26" fillId="0" borderId="0" xfId="0" applyNumberFormat="1" applyFont="1" applyFill="1" applyBorder="1" applyAlignment="1">
      <alignment horizontal="centerContinuous" vertical="top" wrapText="1"/>
    </xf>
    <xf numFmtId="0" fontId="4" fillId="35" borderId="43" xfId="0" applyNumberFormat="1" applyFont="1" applyFill="1" applyBorder="1" applyAlignment="1">
      <alignment horizontal="right" vertical="top"/>
    </xf>
    <xf numFmtId="0" fontId="42" fillId="35" borderId="0" xfId="0" applyNumberFormat="1" applyFont="1" applyFill="1" applyBorder="1" applyAlignment="1">
      <alignment horizontal="left"/>
    </xf>
    <xf numFmtId="0" fontId="26" fillId="0" borderId="0" xfId="0" applyNumberFormat="1" applyFont="1" applyBorder="1" applyAlignment="1">
      <alignment horizontal="left" vertical="top"/>
    </xf>
    <xf numFmtId="0" fontId="26" fillId="0" borderId="0" xfId="0" applyNumberFormat="1" applyFont="1" applyBorder="1" applyAlignment="1">
      <alignment horizontal="left" vertical="top"/>
    </xf>
    <xf numFmtId="0" fontId="26" fillId="0" borderId="0" xfId="0" applyNumberFormat="1" applyFont="1" applyBorder="1" applyAlignment="1">
      <alignment horizontal="left"/>
    </xf>
    <xf numFmtId="0" fontId="21" fillId="35" borderId="10" xfId="0" applyNumberFormat="1" applyFont="1" applyFill="1" applyBorder="1" applyAlignment="1">
      <alignment horizontal="left" vertical="top" wrapText="1"/>
    </xf>
    <xf numFmtId="0" fontId="4" fillId="35" borderId="0" xfId="0" applyNumberFormat="1" applyFont="1" applyFill="1" applyAlignment="1">
      <alignment/>
    </xf>
    <xf numFmtId="3" fontId="4" fillId="35" borderId="10" xfId="0" applyNumberFormat="1" applyFont="1" applyFill="1" applyBorder="1" applyAlignment="1">
      <alignment horizontal="center"/>
    </xf>
    <xf numFmtId="3" fontId="4" fillId="35" borderId="16" xfId="0" applyNumberFormat="1" applyFont="1" applyFill="1" applyBorder="1" applyAlignment="1">
      <alignment horizontal="center"/>
    </xf>
    <xf numFmtId="3" fontId="4" fillId="35" borderId="16" xfId="0" applyNumberFormat="1" applyFont="1" applyFill="1" applyBorder="1" applyAlignment="1">
      <alignment horizontal="center"/>
    </xf>
    <xf numFmtId="3" fontId="10" fillId="35" borderId="11" xfId="0" applyNumberFormat="1" applyFont="1" applyFill="1" applyBorder="1" applyAlignment="1">
      <alignment vertical="top"/>
    </xf>
    <xf numFmtId="3" fontId="11" fillId="35" borderId="10" xfId="0" applyNumberFormat="1" applyFont="1" applyFill="1" applyBorder="1" applyAlignment="1">
      <alignment vertical="top"/>
    </xf>
    <xf numFmtId="3" fontId="11" fillId="35" borderId="11" xfId="0" applyNumberFormat="1" applyFont="1" applyFill="1" applyBorder="1" applyAlignment="1">
      <alignment vertical="top"/>
    </xf>
    <xf numFmtId="3" fontId="11" fillId="35" borderId="15" xfId="0" applyNumberFormat="1" applyFont="1" applyFill="1" applyBorder="1" applyAlignment="1">
      <alignment vertical="top"/>
    </xf>
    <xf numFmtId="3" fontId="4" fillId="35" borderId="0" xfId="0" applyNumberFormat="1" applyFont="1" applyFill="1" applyBorder="1" applyAlignment="1">
      <alignment horizontal="center"/>
    </xf>
    <xf numFmtId="3" fontId="4" fillId="35" borderId="48" xfId="0" applyNumberFormat="1" applyFont="1" applyFill="1" applyBorder="1" applyAlignment="1">
      <alignment horizontal="center"/>
    </xf>
    <xf numFmtId="3" fontId="4" fillId="35" borderId="48" xfId="0" applyNumberFormat="1" applyFont="1" applyFill="1" applyBorder="1" applyAlignment="1">
      <alignment horizontal="center" textRotation="90" wrapText="1"/>
    </xf>
    <xf numFmtId="3" fontId="10" fillId="35" borderId="19" xfId="0" applyNumberFormat="1" applyFont="1" applyFill="1" applyBorder="1" applyAlignment="1">
      <alignment vertical="top"/>
    </xf>
    <xf numFmtId="3" fontId="11" fillId="35" borderId="18" xfId="0" applyNumberFormat="1" applyFont="1" applyFill="1" applyBorder="1" applyAlignment="1">
      <alignment vertical="top"/>
    </xf>
    <xf numFmtId="3" fontId="11" fillId="35" borderId="19" xfId="0" applyNumberFormat="1" applyFont="1" applyFill="1" applyBorder="1" applyAlignment="1">
      <alignment vertical="top"/>
    </xf>
    <xf numFmtId="3" fontId="11" fillId="35" borderId="14" xfId="0" applyNumberFormat="1" applyFont="1" applyFill="1" applyBorder="1" applyAlignment="1">
      <alignment vertical="top"/>
    </xf>
    <xf numFmtId="3" fontId="43" fillId="35" borderId="0" xfId="0" applyNumberFormat="1" applyFont="1" applyFill="1" applyBorder="1" applyAlignment="1">
      <alignment horizontal="center" textRotation="90"/>
    </xf>
    <xf numFmtId="3" fontId="10" fillId="35" borderId="15" xfId="0" applyNumberFormat="1" applyFont="1" applyFill="1" applyBorder="1" applyAlignment="1">
      <alignment vertical="top"/>
    </xf>
    <xf numFmtId="3" fontId="43" fillId="35" borderId="12" xfId="0" applyNumberFormat="1" applyFont="1" applyFill="1" applyBorder="1" applyAlignment="1">
      <alignment horizontal="center" textRotation="90"/>
    </xf>
    <xf numFmtId="3" fontId="4" fillId="0" borderId="11" xfId="0" applyNumberFormat="1" applyFont="1" applyBorder="1" applyAlignment="1" applyProtection="1">
      <alignment/>
      <protection locked="0"/>
    </xf>
    <xf numFmtId="164" fontId="19" fillId="0" borderId="43" xfId="0" applyNumberFormat="1" applyFont="1" applyBorder="1" applyAlignment="1" applyProtection="1">
      <alignment/>
      <protection locked="0"/>
    </xf>
    <xf numFmtId="3" fontId="4" fillId="0" borderId="10" xfId="0" applyNumberFormat="1" applyFont="1" applyBorder="1" applyAlignment="1" applyProtection="1">
      <alignment/>
      <protection locked="0"/>
    </xf>
    <xf numFmtId="3" fontId="114" fillId="0" borderId="12" xfId="0" applyNumberFormat="1" applyFont="1" applyBorder="1" applyAlignment="1" applyProtection="1">
      <alignment/>
      <protection locked="0"/>
    </xf>
    <xf numFmtId="3" fontId="114" fillId="0" borderId="0" xfId="0" applyNumberFormat="1" applyFont="1" applyAlignment="1" applyProtection="1">
      <alignment/>
      <protection locked="0"/>
    </xf>
    <xf numFmtId="3" fontId="114" fillId="0" borderId="11" xfId="0" applyNumberFormat="1" applyFont="1" applyBorder="1" applyAlignment="1" applyProtection="1">
      <alignment/>
      <protection locked="0"/>
    </xf>
    <xf numFmtId="3" fontId="114" fillId="0" borderId="10" xfId="0" applyNumberFormat="1" applyFont="1" applyBorder="1" applyAlignment="1" applyProtection="1">
      <alignment/>
      <protection locked="0"/>
    </xf>
    <xf numFmtId="3" fontId="114" fillId="0" borderId="45" xfId="0" applyNumberFormat="1" applyFont="1" applyBorder="1" applyAlignment="1" applyProtection="1">
      <alignment/>
      <protection locked="0"/>
    </xf>
    <xf numFmtId="3" fontId="115" fillId="37" borderId="11" xfId="0" applyNumberFormat="1" applyFont="1" applyFill="1" applyBorder="1" applyAlignment="1">
      <alignment/>
    </xf>
    <xf numFmtId="3" fontId="114" fillId="33" borderId="10" xfId="0" applyNumberFormat="1" applyFont="1" applyFill="1" applyBorder="1" applyAlignment="1" applyProtection="1">
      <alignment/>
      <protection locked="0"/>
    </xf>
    <xf numFmtId="164" fontId="114" fillId="33" borderId="12" xfId="0" applyNumberFormat="1" applyFont="1" applyFill="1" applyBorder="1" applyAlignment="1" applyProtection="1">
      <alignment/>
      <protection locked="0"/>
    </xf>
    <xf numFmtId="164" fontId="114" fillId="33" borderId="0" xfId="0" applyNumberFormat="1" applyFont="1" applyFill="1" applyAlignment="1" applyProtection="1">
      <alignment/>
      <protection locked="0"/>
    </xf>
    <xf numFmtId="164" fontId="114" fillId="0" borderId="0" xfId="0" applyNumberFormat="1" applyFont="1" applyAlignment="1" applyProtection="1">
      <alignment/>
      <protection locked="0"/>
    </xf>
    <xf numFmtId="164" fontId="114" fillId="0" borderId="12" xfId="0" applyNumberFormat="1" applyFont="1" applyBorder="1" applyAlignment="1" applyProtection="1">
      <alignment/>
      <protection locked="0"/>
    </xf>
    <xf numFmtId="164" fontId="114" fillId="0" borderId="10" xfId="0" applyNumberFormat="1" applyFont="1" applyBorder="1" applyAlignment="1" applyProtection="1">
      <alignment/>
      <protection locked="0"/>
    </xf>
    <xf numFmtId="3" fontId="114" fillId="0" borderId="12" xfId="0" applyNumberFormat="1" applyFont="1" applyBorder="1" applyAlignment="1">
      <alignment/>
    </xf>
    <xf numFmtId="3" fontId="114" fillId="0" borderId="0" xfId="0" applyNumberFormat="1" applyFont="1" applyAlignment="1">
      <alignment/>
    </xf>
    <xf numFmtId="3" fontId="114" fillId="0" borderId="13" xfId="0" applyNumberFormat="1" applyFont="1" applyBorder="1" applyAlignment="1">
      <alignment/>
    </xf>
    <xf numFmtId="3" fontId="114" fillId="0" borderId="10" xfId="0" applyNumberFormat="1" applyFont="1" applyBorder="1" applyAlignment="1">
      <alignment/>
    </xf>
    <xf numFmtId="3" fontId="114" fillId="0" borderId="11" xfId="0" applyNumberFormat="1" applyFont="1" applyBorder="1" applyAlignment="1">
      <alignment/>
    </xf>
    <xf numFmtId="3" fontId="114" fillId="0" borderId="15" xfId="0" applyNumberFormat="1" applyFont="1" applyBorder="1" applyAlignment="1">
      <alignment/>
    </xf>
    <xf numFmtId="3" fontId="114" fillId="0" borderId="15" xfId="0" applyNumberFormat="1" applyFont="1" applyBorder="1" applyAlignment="1" applyProtection="1">
      <alignment/>
      <protection locked="0"/>
    </xf>
    <xf numFmtId="3" fontId="114" fillId="0" borderId="0" xfId="0" applyNumberFormat="1" applyFont="1" applyBorder="1" applyAlignment="1" applyProtection="1">
      <alignment vertical="top"/>
      <protection locked="0"/>
    </xf>
    <xf numFmtId="3" fontId="114" fillId="0" borderId="12" xfId="0" applyNumberFormat="1" applyFont="1" applyBorder="1" applyAlignment="1" applyProtection="1">
      <alignment vertical="top"/>
      <protection locked="0"/>
    </xf>
    <xf numFmtId="3" fontId="114" fillId="0" borderId="0" xfId="0" applyNumberFormat="1" applyFont="1" applyBorder="1" applyAlignment="1">
      <alignment vertical="top"/>
    </xf>
    <xf numFmtId="3" fontId="114" fillId="0" borderId="12" xfId="0" applyNumberFormat="1" applyFont="1" applyBorder="1" applyAlignment="1">
      <alignment vertical="top"/>
    </xf>
    <xf numFmtId="3" fontId="10" fillId="35" borderId="18" xfId="0" applyNumberFormat="1" applyFont="1" applyFill="1" applyBorder="1" applyAlignment="1">
      <alignment wrapText="1"/>
    </xf>
    <xf numFmtId="0" fontId="116" fillId="0" borderId="0" xfId="0" applyNumberFormat="1" applyFont="1" applyAlignment="1">
      <alignment/>
    </xf>
    <xf numFmtId="0" fontId="117" fillId="0" borderId="0" xfId="0" applyNumberFormat="1" applyFont="1" applyAlignment="1">
      <alignment/>
    </xf>
    <xf numFmtId="0" fontId="118" fillId="35" borderId="0" xfId="0" applyNumberFormat="1" applyFont="1" applyFill="1" applyBorder="1" applyAlignment="1">
      <alignment horizontal="left" vertical="top" wrapText="1"/>
    </xf>
    <xf numFmtId="0" fontId="4" fillId="35" borderId="37" xfId="0" applyNumberFormat="1" applyFont="1" applyFill="1" applyBorder="1" applyAlignment="1">
      <alignment horizontal="centerContinuous" wrapText="1"/>
    </xf>
    <xf numFmtId="0" fontId="4" fillId="0" borderId="0" xfId="0" applyNumberFormat="1" applyFont="1" applyAlignment="1">
      <alignment horizontal="center"/>
    </xf>
    <xf numFmtId="0" fontId="8" fillId="0" borderId="0" xfId="0" applyNumberFormat="1" applyFont="1" applyAlignment="1">
      <alignment horizontal="left"/>
    </xf>
    <xf numFmtId="0" fontId="5" fillId="0" borderId="0" xfId="0" applyNumberFormat="1" applyFont="1" applyBorder="1" applyAlignment="1">
      <alignment horizontal="left"/>
    </xf>
    <xf numFmtId="0" fontId="8" fillId="0" borderId="0" xfId="0" applyNumberFormat="1" applyFont="1" applyBorder="1" applyAlignment="1">
      <alignment horizontal="left"/>
    </xf>
    <xf numFmtId="0" fontId="5" fillId="0" borderId="0" xfId="0" applyNumberFormat="1" applyFont="1" applyAlignment="1">
      <alignment horizontal="left" vertical="top" textRotation="180"/>
    </xf>
    <xf numFmtId="3" fontId="114" fillId="0" borderId="13" xfId="0" applyNumberFormat="1" applyFont="1" applyBorder="1" applyAlignment="1">
      <alignment vertical="top"/>
    </xf>
    <xf numFmtId="3" fontId="114" fillId="0" borderId="13" xfId="0" applyNumberFormat="1" applyFont="1" applyBorder="1" applyAlignment="1" applyProtection="1">
      <alignment vertical="top"/>
      <protection locked="0"/>
    </xf>
    <xf numFmtId="3" fontId="13" fillId="35" borderId="0" xfId="0" applyNumberFormat="1" applyFont="1" applyFill="1" applyBorder="1" applyAlignment="1">
      <alignment horizontal="center"/>
    </xf>
    <xf numFmtId="3" fontId="4" fillId="35" borderId="43" xfId="0" applyNumberFormat="1" applyFont="1" applyFill="1" applyBorder="1" applyAlignment="1">
      <alignment horizontal="center" textRotation="90" wrapText="1"/>
    </xf>
    <xf numFmtId="3" fontId="114" fillId="35" borderId="12" xfId="0" applyNumberFormat="1" applyFont="1" applyFill="1" applyBorder="1" applyAlignment="1">
      <alignment vertical="top"/>
    </xf>
    <xf numFmtId="3" fontId="114" fillId="35" borderId="0" xfId="0" applyNumberFormat="1" applyFont="1" applyFill="1" applyBorder="1" applyAlignment="1">
      <alignment vertical="top"/>
    </xf>
    <xf numFmtId="3" fontId="114" fillId="35" borderId="13" xfId="0" applyNumberFormat="1" applyFont="1" applyFill="1" applyBorder="1" applyAlignment="1">
      <alignment vertical="top"/>
    </xf>
    <xf numFmtId="3" fontId="4" fillId="35" borderId="18" xfId="0" applyNumberFormat="1" applyFont="1" applyFill="1" applyBorder="1" applyAlignment="1">
      <alignment horizontal="center" textRotation="90" wrapText="1"/>
    </xf>
    <xf numFmtId="3" fontId="4" fillId="35" borderId="0" xfId="0" applyNumberFormat="1" applyFont="1" applyFill="1" applyBorder="1" applyAlignment="1">
      <alignment horizontal="center"/>
    </xf>
    <xf numFmtId="3" fontId="4" fillId="35" borderId="10" xfId="0" applyNumberFormat="1" applyFont="1" applyFill="1" applyBorder="1" applyAlignment="1">
      <alignment horizontal="center"/>
    </xf>
    <xf numFmtId="3" fontId="114" fillId="35" borderId="11" xfId="0" applyNumberFormat="1" applyFont="1" applyFill="1" applyBorder="1" applyAlignment="1">
      <alignment vertical="top"/>
    </xf>
    <xf numFmtId="3" fontId="114" fillId="35" borderId="10" xfId="0" applyNumberFormat="1" applyFont="1" applyFill="1" applyBorder="1" applyAlignment="1">
      <alignment vertical="top"/>
    </xf>
    <xf numFmtId="3" fontId="114" fillId="35" borderId="15" xfId="0" applyNumberFormat="1" applyFont="1" applyFill="1" applyBorder="1" applyAlignment="1">
      <alignment vertical="top"/>
    </xf>
    <xf numFmtId="4" fontId="114" fillId="0" borderId="0" xfId="0" applyNumberFormat="1" applyFont="1" applyBorder="1" applyAlignment="1">
      <alignment vertical="top"/>
    </xf>
    <xf numFmtId="3" fontId="114" fillId="35" borderId="19" xfId="0" applyNumberFormat="1" applyFont="1" applyFill="1" applyBorder="1" applyAlignment="1">
      <alignment vertical="top"/>
    </xf>
    <xf numFmtId="3" fontId="114" fillId="35" borderId="18" xfId="0" applyNumberFormat="1" applyFont="1" applyFill="1" applyBorder="1" applyAlignment="1">
      <alignment vertical="top"/>
    </xf>
    <xf numFmtId="3" fontId="114" fillId="35" borderId="14" xfId="0" applyNumberFormat="1" applyFont="1" applyFill="1" applyBorder="1" applyAlignment="1">
      <alignment vertical="top"/>
    </xf>
    <xf numFmtId="0" fontId="5" fillId="0" borderId="0" xfId="0" applyNumberFormat="1" applyFont="1" applyAlignment="1">
      <alignment wrapText="1"/>
    </xf>
    <xf numFmtId="3" fontId="27" fillId="0" borderId="0" xfId="0" applyNumberFormat="1" applyFont="1" applyAlignment="1">
      <alignment horizontal="right" vertical="top"/>
    </xf>
    <xf numFmtId="0" fontId="5" fillId="0" borderId="0" xfId="0" applyNumberFormat="1" applyFont="1" applyAlignment="1">
      <alignment horizontal="right" vertical="top"/>
    </xf>
    <xf numFmtId="0" fontId="5" fillId="35" borderId="12" xfId="0" applyNumberFormat="1" applyFont="1" applyFill="1" applyBorder="1" applyAlignment="1">
      <alignment horizontal="center" wrapText="1"/>
    </xf>
    <xf numFmtId="0" fontId="5" fillId="35" borderId="11" xfId="0" applyNumberFormat="1" applyFont="1" applyFill="1" applyBorder="1" applyAlignment="1">
      <alignment horizontal="center" wrapText="1"/>
    </xf>
    <xf numFmtId="0" fontId="5" fillId="35" borderId="17" xfId="0" applyNumberFormat="1" applyFont="1" applyFill="1" applyBorder="1" applyAlignment="1">
      <alignment horizontal="center"/>
    </xf>
    <xf numFmtId="3" fontId="4" fillId="35" borderId="49" xfId="0" applyNumberFormat="1" applyFont="1" applyFill="1" applyBorder="1" applyAlignment="1">
      <alignment horizontal="left"/>
    </xf>
    <xf numFmtId="3" fontId="4" fillId="35" borderId="10" xfId="0" applyNumberFormat="1" applyFont="1" applyFill="1" applyBorder="1" applyAlignment="1">
      <alignment horizontal="left"/>
    </xf>
    <xf numFmtId="3" fontId="4" fillId="35" borderId="50" xfId="0" applyNumberFormat="1" applyFont="1" applyFill="1" applyBorder="1" applyAlignment="1">
      <alignment horizontal="left"/>
    </xf>
    <xf numFmtId="0" fontId="5" fillId="35" borderId="10" xfId="0" applyNumberFormat="1" applyFont="1" applyFill="1" applyBorder="1" applyAlignment="1">
      <alignment horizontal="center"/>
    </xf>
    <xf numFmtId="0" fontId="5" fillId="35" borderId="15" xfId="0" applyNumberFormat="1" applyFont="1" applyFill="1" applyBorder="1" applyAlignment="1">
      <alignment horizontal="center"/>
    </xf>
    <xf numFmtId="3" fontId="10" fillId="35" borderId="12" xfId="0" applyNumberFormat="1" applyFont="1" applyFill="1" applyBorder="1" applyAlignment="1">
      <alignment/>
    </xf>
    <xf numFmtId="3" fontId="10" fillId="35" borderId="0" xfId="0" applyNumberFormat="1" applyFont="1" applyFill="1" applyBorder="1" applyAlignment="1">
      <alignment/>
    </xf>
    <xf numFmtId="3" fontId="10" fillId="35" borderId="13" xfId="0" applyNumberFormat="1" applyFont="1" applyFill="1" applyBorder="1" applyAlignment="1">
      <alignment/>
    </xf>
    <xf numFmtId="3" fontId="10" fillId="35" borderId="0" xfId="0" applyNumberFormat="1" applyFont="1" applyFill="1" applyAlignment="1">
      <alignment/>
    </xf>
    <xf numFmtId="3" fontId="10" fillId="35" borderId="51" xfId="0" applyNumberFormat="1" applyFont="1" applyFill="1" applyBorder="1" applyAlignment="1">
      <alignment/>
    </xf>
    <xf numFmtId="3" fontId="10" fillId="35" borderId="47" xfId="0" applyNumberFormat="1" applyFont="1" applyFill="1" applyBorder="1" applyAlignment="1">
      <alignment/>
    </xf>
    <xf numFmtId="9" fontId="25" fillId="0" borderId="0" xfId="0" applyNumberFormat="1" applyFont="1" applyAlignment="1">
      <alignment vertical="top"/>
    </xf>
    <xf numFmtId="0" fontId="4" fillId="0" borderId="11" xfId="0" applyNumberFormat="1" applyFont="1" applyBorder="1" applyAlignment="1">
      <alignment vertical="top"/>
    </xf>
    <xf numFmtId="0" fontId="4" fillId="0" borderId="10" xfId="0" applyNumberFormat="1" applyFont="1" applyBorder="1" applyAlignment="1">
      <alignment vertical="top"/>
    </xf>
    <xf numFmtId="3" fontId="114" fillId="0" borderId="0" xfId="0" applyNumberFormat="1" applyFont="1" applyAlignment="1" applyProtection="1">
      <alignment vertical="top"/>
      <protection locked="0"/>
    </xf>
    <xf numFmtId="0" fontId="116" fillId="0" borderId="10" xfId="0" applyNumberFormat="1" applyFont="1" applyBorder="1" applyAlignment="1">
      <alignment vertical="top"/>
    </xf>
    <xf numFmtId="0" fontId="116" fillId="0" borderId="15" xfId="0" applyNumberFormat="1" applyFont="1" applyBorder="1" applyAlignment="1">
      <alignment vertical="top"/>
    </xf>
    <xf numFmtId="9" fontId="10" fillId="0" borderId="0" xfId="0" applyNumberFormat="1" applyFont="1" applyBorder="1" applyAlignment="1" applyProtection="1">
      <alignment vertical="top"/>
      <protection locked="0"/>
    </xf>
    <xf numFmtId="0" fontId="4" fillId="0" borderId="0" xfId="0" applyNumberFormat="1" applyFont="1" applyBorder="1" applyAlignment="1">
      <alignment vertical="top"/>
    </xf>
    <xf numFmtId="9" fontId="114" fillId="0" borderId="0" xfId="0" applyNumberFormat="1" applyFont="1" applyBorder="1" applyAlignment="1" applyProtection="1">
      <alignment vertical="top"/>
      <protection locked="0"/>
    </xf>
    <xf numFmtId="9" fontId="114" fillId="0" borderId="0" xfId="0" applyNumberFormat="1" applyFont="1" applyBorder="1" applyAlignment="1">
      <alignment vertical="top"/>
    </xf>
    <xf numFmtId="9" fontId="114" fillId="0" borderId="0" xfId="0" applyNumberFormat="1" applyFont="1" applyAlignment="1">
      <alignment vertical="top"/>
    </xf>
    <xf numFmtId="3" fontId="119" fillId="0" borderId="10" xfId="0" applyNumberFormat="1" applyFont="1" applyBorder="1" applyAlignment="1">
      <alignment/>
    </xf>
    <xf numFmtId="3" fontId="119" fillId="0" borderId="0" xfId="0" applyNumberFormat="1" applyFont="1" applyAlignment="1">
      <alignment/>
    </xf>
    <xf numFmtId="10" fontId="119" fillId="0" borderId="0" xfId="0" applyNumberFormat="1" applyFont="1" applyAlignment="1">
      <alignment/>
    </xf>
    <xf numFmtId="10" fontId="119" fillId="0" borderId="0" xfId="0" applyNumberFormat="1" applyFont="1" applyAlignment="1">
      <alignment horizontal="right" vertical="top"/>
    </xf>
    <xf numFmtId="0" fontId="4" fillId="0" borderId="14" xfId="0" applyNumberFormat="1" applyFont="1" applyBorder="1" applyAlignment="1">
      <alignment/>
    </xf>
    <xf numFmtId="0" fontId="116" fillId="0" borderId="19" xfId="0" applyNumberFormat="1" applyFont="1" applyBorder="1" applyAlignment="1">
      <alignment/>
    </xf>
    <xf numFmtId="0" fontId="116" fillId="0" borderId="14" xfId="0" applyNumberFormat="1" applyFont="1" applyBorder="1" applyAlignment="1">
      <alignment/>
    </xf>
    <xf numFmtId="3" fontId="120" fillId="34" borderId="27" xfId="0" applyNumberFormat="1" applyFont="1" applyFill="1" applyBorder="1" applyAlignment="1">
      <alignment/>
    </xf>
    <xf numFmtId="3" fontId="120" fillId="0" borderId="27" xfId="0" applyNumberFormat="1" applyFont="1" applyFill="1" applyBorder="1" applyAlignment="1">
      <alignment/>
    </xf>
    <xf numFmtId="3" fontId="120" fillId="34" borderId="0" xfId="0" applyNumberFormat="1" applyFont="1" applyFill="1" applyBorder="1" applyAlignment="1">
      <alignment/>
    </xf>
    <xf numFmtId="0" fontId="4" fillId="35" borderId="43" xfId="0" applyNumberFormat="1" applyFont="1" applyFill="1" applyBorder="1" applyAlignment="1">
      <alignment horizontal="right" vertical="top"/>
    </xf>
    <xf numFmtId="3" fontId="114" fillId="35" borderId="44" xfId="0" applyNumberFormat="1" applyFont="1" applyFill="1" applyBorder="1" applyAlignment="1">
      <alignment vertical="top"/>
    </xf>
    <xf numFmtId="3" fontId="114" fillId="35" borderId="43" xfId="0" applyNumberFormat="1" applyFont="1" applyFill="1" applyBorder="1" applyAlignment="1">
      <alignment vertical="top"/>
    </xf>
    <xf numFmtId="3" fontId="114" fillId="35" borderId="45" xfId="0" applyNumberFormat="1" applyFont="1" applyFill="1" applyBorder="1" applyAlignment="1">
      <alignment vertical="top"/>
    </xf>
    <xf numFmtId="3" fontId="114" fillId="35" borderId="45" xfId="0" applyNumberFormat="1" applyFont="1" applyFill="1" applyBorder="1" applyAlignment="1" applyProtection="1">
      <alignment/>
      <protection locked="0"/>
    </xf>
    <xf numFmtId="0" fontId="4" fillId="35" borderId="10" xfId="0" applyNumberFormat="1" applyFont="1" applyFill="1" applyBorder="1" applyAlignment="1">
      <alignment horizontal="left" vertical="top"/>
    </xf>
    <xf numFmtId="3" fontId="4" fillId="35" borderId="10" xfId="0" applyNumberFormat="1" applyFont="1" applyFill="1" applyBorder="1" applyAlignment="1">
      <alignment/>
    </xf>
    <xf numFmtId="3" fontId="114" fillId="35" borderId="11" xfId="0" applyNumberFormat="1" applyFont="1" applyFill="1" applyBorder="1" applyAlignment="1">
      <alignment/>
    </xf>
    <xf numFmtId="3" fontId="114" fillId="35" borderId="10" xfId="0" applyNumberFormat="1" applyFont="1" applyFill="1" applyBorder="1" applyAlignment="1">
      <alignment/>
    </xf>
    <xf numFmtId="3" fontId="114" fillId="35" borderId="15" xfId="0" applyNumberFormat="1" applyFont="1" applyFill="1" applyBorder="1" applyAlignment="1">
      <alignment/>
    </xf>
    <xf numFmtId="0" fontId="4" fillId="35" borderId="0" xfId="0" applyNumberFormat="1" applyFont="1" applyFill="1" applyBorder="1" applyAlignment="1">
      <alignment horizontal="left" vertical="top"/>
    </xf>
    <xf numFmtId="3" fontId="4" fillId="35" borderId="0" xfId="0" applyNumberFormat="1" applyFont="1" applyFill="1" applyAlignment="1">
      <alignment/>
    </xf>
    <xf numFmtId="3" fontId="114" fillId="35" borderId="12" xfId="0" applyNumberFormat="1" applyFont="1" applyFill="1" applyBorder="1" applyAlignment="1">
      <alignment/>
    </xf>
    <xf numFmtId="3" fontId="114" fillId="35" borderId="0" xfId="0" applyNumberFormat="1" applyFont="1" applyFill="1" applyAlignment="1">
      <alignment/>
    </xf>
    <xf numFmtId="3" fontId="114" fillId="35" borderId="13" xfId="0" applyNumberFormat="1" applyFont="1" applyFill="1" applyBorder="1" applyAlignment="1">
      <alignment/>
    </xf>
    <xf numFmtId="3" fontId="4" fillId="35" borderId="0" xfId="0" applyNumberFormat="1" applyFont="1" applyFill="1" applyAlignment="1">
      <alignment horizontal="centerContinuous" vertical="top" wrapText="1"/>
    </xf>
    <xf numFmtId="0" fontId="13" fillId="35" borderId="18" xfId="0" applyNumberFormat="1" applyFont="1" applyFill="1" applyBorder="1" applyAlignment="1">
      <alignment horizontal="left" vertical="top"/>
    </xf>
    <xf numFmtId="3" fontId="4" fillId="35" borderId="18" xfId="0" applyNumberFormat="1" applyFont="1" applyFill="1" applyBorder="1" applyAlignment="1">
      <alignment/>
    </xf>
    <xf numFmtId="3" fontId="4" fillId="35" borderId="14" xfId="0" applyNumberFormat="1" applyFont="1" applyFill="1" applyBorder="1" applyAlignment="1">
      <alignment/>
    </xf>
    <xf numFmtId="3" fontId="114" fillId="35" borderId="11" xfId="0" applyNumberFormat="1" applyFont="1" applyFill="1" applyBorder="1" applyAlignment="1" applyProtection="1">
      <alignment/>
      <protection locked="0"/>
    </xf>
    <xf numFmtId="3" fontId="114" fillId="35" borderId="10" xfId="0" applyNumberFormat="1" applyFont="1" applyFill="1" applyBorder="1" applyAlignment="1" applyProtection="1">
      <alignment/>
      <protection locked="0"/>
    </xf>
    <xf numFmtId="0" fontId="4" fillId="35" borderId="11" xfId="0" applyNumberFormat="1" applyFont="1" applyFill="1" applyBorder="1" applyAlignment="1">
      <alignment vertical="top"/>
    </xf>
    <xf numFmtId="0" fontId="4" fillId="35" borderId="10" xfId="0" applyNumberFormat="1" applyFont="1" applyFill="1" applyBorder="1" applyAlignment="1">
      <alignment vertical="top"/>
    </xf>
    <xf numFmtId="0" fontId="116" fillId="35" borderId="10" xfId="0" applyNumberFormat="1" applyFont="1" applyFill="1" applyBorder="1" applyAlignment="1">
      <alignment vertical="top"/>
    </xf>
    <xf numFmtId="0" fontId="116" fillId="35" borderId="15" xfId="0" applyNumberFormat="1" applyFont="1" applyFill="1" applyBorder="1" applyAlignment="1">
      <alignment vertical="top"/>
    </xf>
    <xf numFmtId="0" fontId="12" fillId="35" borderId="11" xfId="0" applyNumberFormat="1" applyFont="1" applyFill="1" applyBorder="1" applyAlignment="1">
      <alignment horizontal="left" vertical="top"/>
    </xf>
    <xf numFmtId="3" fontId="11" fillId="35" borderId="10" xfId="0" applyNumberFormat="1" applyFont="1" applyFill="1" applyBorder="1" applyAlignment="1" applyProtection="1">
      <alignment vertical="top"/>
      <protection locked="0"/>
    </xf>
    <xf numFmtId="3" fontId="116" fillId="35" borderId="10" xfId="0" applyNumberFormat="1" applyFont="1" applyFill="1" applyBorder="1" applyAlignment="1">
      <alignment vertical="top"/>
    </xf>
    <xf numFmtId="3" fontId="114" fillId="35" borderId="10" xfId="0" applyNumberFormat="1" applyFont="1" applyFill="1" applyBorder="1" applyAlignment="1" applyProtection="1">
      <alignment vertical="top"/>
      <protection locked="0"/>
    </xf>
    <xf numFmtId="3" fontId="114" fillId="35" borderId="11" xfId="0" applyNumberFormat="1" applyFont="1" applyFill="1" applyBorder="1" applyAlignment="1" applyProtection="1">
      <alignment vertical="top"/>
      <protection locked="0"/>
    </xf>
    <xf numFmtId="3" fontId="114" fillId="35" borderId="15" xfId="0" applyNumberFormat="1" applyFont="1" applyFill="1" applyBorder="1" applyAlignment="1" applyProtection="1">
      <alignment vertical="top"/>
      <protection locked="0"/>
    </xf>
    <xf numFmtId="0" fontId="12" fillId="35" borderId="44" xfId="0" applyNumberFormat="1" applyFont="1" applyFill="1" applyBorder="1" applyAlignment="1">
      <alignment horizontal="left" vertical="top"/>
    </xf>
    <xf numFmtId="3" fontId="116" fillId="35" borderId="43" xfId="0" applyNumberFormat="1" applyFont="1" applyFill="1" applyBorder="1" applyAlignment="1">
      <alignment vertical="top"/>
    </xf>
    <xf numFmtId="3" fontId="114" fillId="35" borderId="43" xfId="0" applyNumberFormat="1" applyFont="1" applyFill="1" applyBorder="1" applyAlignment="1" applyProtection="1">
      <alignment vertical="top"/>
      <protection locked="0"/>
    </xf>
    <xf numFmtId="3" fontId="114" fillId="35" borderId="44" xfId="0" applyNumberFormat="1" applyFont="1" applyFill="1" applyBorder="1" applyAlignment="1" applyProtection="1">
      <alignment vertical="top"/>
      <protection locked="0"/>
    </xf>
    <xf numFmtId="3" fontId="114" fillId="35" borderId="45" xfId="0" applyNumberFormat="1" applyFont="1" applyFill="1" applyBorder="1" applyAlignment="1" applyProtection="1">
      <alignment vertical="top"/>
      <protection locked="0"/>
    </xf>
    <xf numFmtId="9" fontId="121" fillId="35" borderId="0" xfId="0" applyNumberFormat="1" applyFont="1" applyFill="1" applyAlignment="1">
      <alignment vertical="top"/>
    </xf>
    <xf numFmtId="0" fontId="111" fillId="35" borderId="0" xfId="0" applyFont="1" applyFill="1" applyAlignment="1">
      <alignment vertical="top" wrapText="1"/>
    </xf>
    <xf numFmtId="0" fontId="4" fillId="0" borderId="0" xfId="0" applyFont="1" applyAlignment="1">
      <alignment vertical="top"/>
    </xf>
    <xf numFmtId="0" fontId="4" fillId="0" borderId="0" xfId="0" applyFont="1" applyAlignment="1">
      <alignment/>
    </xf>
    <xf numFmtId="0" fontId="13" fillId="0" borderId="0" xfId="0" applyFont="1" applyAlignment="1">
      <alignment vertical="top"/>
    </xf>
    <xf numFmtId="0" fontId="4" fillId="0" borderId="21" xfId="0" applyFont="1" applyBorder="1" applyAlignment="1">
      <alignment vertical="top"/>
    </xf>
    <xf numFmtId="0" fontId="4" fillId="0" borderId="23" xfId="0" applyFont="1" applyBorder="1" applyAlignment="1">
      <alignment vertical="top"/>
    </xf>
    <xf numFmtId="0" fontId="4" fillId="0" borderId="26" xfId="0" applyFont="1" applyBorder="1" applyAlignment="1">
      <alignment vertical="top"/>
    </xf>
    <xf numFmtId="0" fontId="13" fillId="0" borderId="0" xfId="0" applyFont="1" applyAlignment="1">
      <alignment horizontal="right" vertical="top"/>
    </xf>
    <xf numFmtId="0" fontId="13" fillId="0" borderId="24" xfId="0" applyFont="1" applyBorder="1" applyAlignment="1">
      <alignment vertical="top"/>
    </xf>
    <xf numFmtId="0" fontId="13" fillId="0" borderId="26" xfId="0" applyFont="1" applyBorder="1" applyAlignment="1">
      <alignment horizontal="right" vertical="top"/>
    </xf>
    <xf numFmtId="174" fontId="4" fillId="0" borderId="0" xfId="0" applyNumberFormat="1" applyFont="1" applyAlignment="1">
      <alignment/>
    </xf>
    <xf numFmtId="174" fontId="4" fillId="0" borderId="20" xfId="0" applyNumberFormat="1" applyFont="1" applyBorder="1" applyAlignment="1">
      <alignment/>
    </xf>
    <xf numFmtId="174" fontId="4" fillId="0" borderId="22" xfId="0" applyNumberFormat="1" applyFont="1" applyBorder="1" applyAlignment="1">
      <alignment/>
    </xf>
    <xf numFmtId="0" fontId="4" fillId="0" borderId="0" xfId="0" applyFont="1" applyAlignment="1">
      <alignment horizontal="right" vertical="top"/>
    </xf>
    <xf numFmtId="0" fontId="4" fillId="0" borderId="0" xfId="0" applyFont="1" applyAlignment="1" quotePrefix="1">
      <alignment vertical="top"/>
    </xf>
    <xf numFmtId="175" fontId="4" fillId="0" borderId="0" xfId="0" applyNumberFormat="1" applyFont="1" applyAlignment="1">
      <alignment horizontal="left" vertical="top"/>
    </xf>
    <xf numFmtId="9" fontId="116" fillId="0" borderId="0" xfId="0" applyNumberFormat="1" applyFont="1" applyAlignment="1">
      <alignment/>
    </xf>
    <xf numFmtId="9" fontId="116" fillId="0" borderId="0" xfId="0" applyNumberFormat="1" applyFont="1" applyAlignment="1">
      <alignment horizontal="right" vertical="top"/>
    </xf>
    <xf numFmtId="0" fontId="116" fillId="0" borderId="0" xfId="0" applyFont="1" applyAlignment="1">
      <alignment/>
    </xf>
    <xf numFmtId="0" fontId="116" fillId="0" borderId="24" xfId="0" applyFont="1" applyBorder="1" applyAlignment="1">
      <alignment/>
    </xf>
    <xf numFmtId="175" fontId="116" fillId="0" borderId="26" xfId="0" applyNumberFormat="1" applyFont="1" applyBorder="1" applyAlignment="1">
      <alignment vertical="top"/>
    </xf>
    <xf numFmtId="0" fontId="116" fillId="0" borderId="24" xfId="0" applyFont="1" applyBorder="1" applyAlignment="1">
      <alignment vertical="top"/>
    </xf>
    <xf numFmtId="0" fontId="116" fillId="0" borderId="28" xfId="0" applyFont="1" applyBorder="1" applyAlignment="1">
      <alignment/>
    </xf>
    <xf numFmtId="175" fontId="116" fillId="0" borderId="22" xfId="0" applyNumberFormat="1" applyFont="1" applyBorder="1" applyAlignment="1">
      <alignment vertical="top"/>
    </xf>
    <xf numFmtId="0" fontId="116" fillId="0" borderId="21" xfId="0" applyFont="1" applyBorder="1" applyAlignment="1">
      <alignment/>
    </xf>
    <xf numFmtId="0" fontId="122" fillId="0" borderId="0" xfId="0" applyFont="1" applyAlignment="1">
      <alignment vertical="top"/>
    </xf>
    <xf numFmtId="3" fontId="116" fillId="0" borderId="0" xfId="0" applyNumberFormat="1" applyFont="1" applyAlignment="1">
      <alignment/>
    </xf>
    <xf numFmtId="0" fontId="13" fillId="0" borderId="0" xfId="0" applyFont="1" applyAlignment="1">
      <alignment/>
    </xf>
    <xf numFmtId="175" fontId="122" fillId="0" borderId="0" xfId="0" applyNumberFormat="1" applyFont="1" applyAlignment="1">
      <alignment vertical="top"/>
    </xf>
    <xf numFmtId="9" fontId="122" fillId="0" borderId="0" xfId="0" applyNumberFormat="1" applyFont="1" applyAlignment="1">
      <alignment vertical="top"/>
    </xf>
    <xf numFmtId="3" fontId="123" fillId="0" borderId="0" xfId="0" applyNumberFormat="1" applyFont="1" applyBorder="1" applyAlignment="1">
      <alignment vertical="top"/>
    </xf>
    <xf numFmtId="3" fontId="116" fillId="0" borderId="0" xfId="0" applyNumberFormat="1" applyFont="1" applyBorder="1" applyAlignment="1">
      <alignment horizontal="center" vertical="top" wrapText="1"/>
    </xf>
    <xf numFmtId="0" fontId="122" fillId="0" borderId="0" xfId="0" applyNumberFormat="1" applyFont="1" applyAlignment="1">
      <alignment/>
    </xf>
    <xf numFmtId="3" fontId="122" fillId="0" borderId="10" xfId="0" applyNumberFormat="1" applyFont="1" applyBorder="1" applyAlignment="1">
      <alignment/>
    </xf>
    <xf numFmtId="0" fontId="122" fillId="35" borderId="0" xfId="0" applyNumberFormat="1" applyFont="1" applyFill="1" applyBorder="1" applyAlignment="1">
      <alignment horizontal="right" wrapText="1"/>
    </xf>
    <xf numFmtId="0" fontId="122" fillId="0" borderId="0" xfId="0" applyNumberFormat="1" applyFont="1" applyBorder="1" applyAlignment="1">
      <alignment horizontal="left" vertical="top" wrapText="1"/>
    </xf>
    <xf numFmtId="3" fontId="124" fillId="0" borderId="0" xfId="0" applyNumberFormat="1" applyFont="1" applyBorder="1" applyAlignment="1">
      <alignment vertical="top"/>
    </xf>
    <xf numFmtId="3" fontId="122" fillId="0" borderId="0" xfId="0" applyNumberFormat="1" applyFont="1" applyBorder="1" applyAlignment="1">
      <alignment horizontal="center" vertical="top" wrapText="1"/>
    </xf>
    <xf numFmtId="3" fontId="124" fillId="0" borderId="0" xfId="0" applyNumberFormat="1" applyFont="1" applyBorder="1" applyAlignment="1" applyProtection="1">
      <alignment vertical="top"/>
      <protection locked="0"/>
    </xf>
    <xf numFmtId="3" fontId="122" fillId="0" borderId="0" xfId="0" applyNumberFormat="1" applyFont="1" applyBorder="1" applyAlignment="1">
      <alignment horizontal="centerContinuous" vertical="top" wrapText="1"/>
    </xf>
    <xf numFmtId="3" fontId="122" fillId="0" borderId="0" xfId="0" applyNumberFormat="1" applyFont="1" applyBorder="1" applyAlignment="1">
      <alignment vertical="top"/>
    </xf>
    <xf numFmtId="0" fontId="122" fillId="0" borderId="0" xfId="0" applyNumberFormat="1" applyFont="1" applyBorder="1" applyAlignment="1">
      <alignment horizontal="centerContinuous" vertical="top" wrapText="1"/>
    </xf>
    <xf numFmtId="0" fontId="122" fillId="35" borderId="0" xfId="0" applyNumberFormat="1" applyFont="1" applyFill="1" applyBorder="1" applyAlignment="1">
      <alignment horizontal="left" vertical="top" wrapText="1"/>
    </xf>
    <xf numFmtId="0" fontId="122" fillId="35" borderId="0" xfId="0" applyNumberFormat="1" applyFont="1" applyFill="1" applyAlignment="1">
      <alignment/>
    </xf>
    <xf numFmtId="0" fontId="125" fillId="35" borderId="0" xfId="0" applyNumberFormat="1" applyFont="1" applyFill="1" applyBorder="1" applyAlignment="1">
      <alignment horizontal="left"/>
    </xf>
    <xf numFmtId="3" fontId="122" fillId="35" borderId="0" xfId="0" applyNumberFormat="1" applyFont="1" applyFill="1" applyBorder="1" applyAlignment="1">
      <alignment horizontal="center"/>
    </xf>
    <xf numFmtId="0" fontId="122" fillId="0" borderId="0" xfId="0" applyNumberFormat="1" applyFont="1" applyAlignment="1">
      <alignment horizontal="centerContinuous"/>
    </xf>
    <xf numFmtId="0" fontId="126" fillId="0" borderId="0" xfId="0" applyFont="1" applyBorder="1" applyAlignment="1">
      <alignment horizontal="centerContinuous" vertical="top" wrapText="1"/>
    </xf>
    <xf numFmtId="3" fontId="124" fillId="0" borderId="0" xfId="0" applyNumberFormat="1" applyFont="1" applyBorder="1" applyAlignment="1">
      <alignment horizontal="centerContinuous" vertical="top"/>
    </xf>
    <xf numFmtId="4" fontId="124" fillId="0" borderId="0" xfId="0" applyNumberFormat="1" applyFont="1" applyBorder="1" applyAlignment="1">
      <alignment vertical="top"/>
    </xf>
    <xf numFmtId="3" fontId="124" fillId="0" borderId="0" xfId="0" applyNumberFormat="1" applyFont="1" applyAlignment="1">
      <alignment vertical="top" wrapText="1"/>
    </xf>
    <xf numFmtId="9" fontId="124" fillId="0" borderId="0" xfId="0" applyNumberFormat="1" applyFont="1" applyAlignment="1" applyProtection="1">
      <alignment vertical="top"/>
      <protection locked="0"/>
    </xf>
    <xf numFmtId="3" fontId="124" fillId="0" borderId="0" xfId="0" applyNumberFormat="1" applyFont="1" applyAlignment="1">
      <alignment vertical="top"/>
    </xf>
    <xf numFmtId="3" fontId="124" fillId="0" borderId="0" xfId="0" applyNumberFormat="1" applyFont="1" applyBorder="1" applyAlignment="1">
      <alignment vertical="top" wrapText="1"/>
    </xf>
    <xf numFmtId="9" fontId="124" fillId="0" borderId="0" xfId="0" applyNumberFormat="1" applyFont="1" applyBorder="1" applyAlignment="1" applyProtection="1">
      <alignment vertical="top"/>
      <protection locked="0"/>
    </xf>
    <xf numFmtId="10" fontId="127" fillId="0" borderId="22" xfId="0" applyNumberFormat="1" applyFont="1" applyFill="1" applyBorder="1" applyAlignment="1">
      <alignment/>
    </xf>
    <xf numFmtId="10" fontId="127" fillId="0" borderId="21" xfId="0" applyNumberFormat="1" applyFont="1" applyFill="1" applyBorder="1" applyAlignment="1">
      <alignment/>
    </xf>
    <xf numFmtId="0" fontId="127" fillId="0" borderId="27" xfId="0" applyFont="1" applyFill="1" applyBorder="1" applyAlignment="1">
      <alignment/>
    </xf>
    <xf numFmtId="175" fontId="112" fillId="0" borderId="0" xfId="0" applyNumberFormat="1" applyFont="1" applyFill="1" applyAlignment="1">
      <alignment vertical="top"/>
    </xf>
    <xf numFmtId="175" fontId="128" fillId="0" borderId="0" xfId="0" applyNumberFormat="1" applyFont="1" applyFill="1" applyAlignment="1">
      <alignment vertical="top"/>
    </xf>
    <xf numFmtId="0" fontId="129" fillId="0" borderId="0" xfId="0" applyFont="1" applyFill="1" applyAlignment="1">
      <alignment vertical="top"/>
    </xf>
    <xf numFmtId="175" fontId="129" fillId="0" borderId="0" xfId="0" applyNumberFormat="1" applyFont="1" applyFill="1" applyAlignment="1">
      <alignment vertical="top"/>
    </xf>
    <xf numFmtId="0" fontId="129" fillId="0" borderId="0" xfId="0" applyFont="1" applyFill="1" applyAlignment="1">
      <alignment vertical="top" wrapText="1"/>
    </xf>
    <xf numFmtId="0" fontId="8" fillId="0" borderId="0" xfId="0" applyFont="1" applyAlignment="1">
      <alignment/>
    </xf>
    <xf numFmtId="0" fontId="4" fillId="0" borderId="0" xfId="0" applyFont="1" applyAlignment="1">
      <alignment/>
    </xf>
    <xf numFmtId="0" fontId="4" fillId="0" borderId="0" xfId="0" applyFont="1" applyAlignment="1" quotePrefix="1">
      <alignment/>
    </xf>
    <xf numFmtId="0" fontId="4" fillId="7" borderId="0" xfId="0" applyFont="1" applyFill="1" applyAlignment="1">
      <alignment/>
    </xf>
    <xf numFmtId="174" fontId="116" fillId="7" borderId="0" xfId="0" applyNumberFormat="1" applyFont="1" applyFill="1" applyAlignment="1">
      <alignment/>
    </xf>
    <xf numFmtId="0" fontId="4" fillId="32" borderId="0" xfId="0" applyFont="1" applyFill="1" applyAlignment="1">
      <alignment/>
    </xf>
    <xf numFmtId="174" fontId="122" fillId="32" borderId="0" xfId="0" applyNumberFormat="1" applyFont="1" applyFill="1" applyAlignment="1">
      <alignment/>
    </xf>
    <xf numFmtId="174" fontId="116" fillId="32" borderId="0" xfId="0" applyNumberFormat="1" applyFont="1" applyFill="1" applyAlignment="1">
      <alignment/>
    </xf>
    <xf numFmtId="174" fontId="116" fillId="32" borderId="20" xfId="0" applyNumberFormat="1" applyFont="1" applyFill="1" applyBorder="1" applyAlignment="1">
      <alignment/>
    </xf>
    <xf numFmtId="175" fontId="116" fillId="32" borderId="23" xfId="0" applyNumberFormat="1" applyFont="1" applyFill="1" applyBorder="1" applyAlignment="1">
      <alignment vertical="top"/>
    </xf>
    <xf numFmtId="175" fontId="116" fillId="7" borderId="23" xfId="0" applyNumberFormat="1" applyFont="1" applyFill="1" applyBorder="1" applyAlignment="1">
      <alignment vertical="top"/>
    </xf>
    <xf numFmtId="174" fontId="116" fillId="32" borderId="52" xfId="0" applyNumberFormat="1" applyFont="1" applyFill="1" applyBorder="1" applyAlignment="1">
      <alignment/>
    </xf>
    <xf numFmtId="174" fontId="4" fillId="0" borderId="52" xfId="0" applyNumberFormat="1" applyFont="1" applyBorder="1" applyAlignment="1">
      <alignment/>
    </xf>
    <xf numFmtId="175" fontId="116" fillId="0" borderId="52" xfId="0" applyNumberFormat="1" applyFont="1" applyBorder="1" applyAlignment="1">
      <alignment vertical="top"/>
    </xf>
    <xf numFmtId="0" fontId="116" fillId="0" borderId="52" xfId="0" applyFont="1" applyBorder="1" applyAlignment="1">
      <alignment vertical="top"/>
    </xf>
    <xf numFmtId="0" fontId="116" fillId="0" borderId="53" xfId="0" applyFont="1" applyBorder="1" applyAlignment="1">
      <alignment/>
    </xf>
    <xf numFmtId="175" fontId="116" fillId="0" borderId="54" xfId="0" applyNumberFormat="1" applyFont="1" applyBorder="1" applyAlignment="1">
      <alignment vertical="top"/>
    </xf>
    <xf numFmtId="0" fontId="116" fillId="0" borderId="53" xfId="0" applyFont="1" applyBorder="1" applyAlignment="1">
      <alignment vertical="top"/>
    </xf>
    <xf numFmtId="0" fontId="4" fillId="0" borderId="0" xfId="0" applyFont="1" applyBorder="1" applyAlignment="1">
      <alignment vertical="top"/>
    </xf>
    <xf numFmtId="0" fontId="13" fillId="0" borderId="0" xfId="0" applyFont="1" applyBorder="1" applyAlignment="1">
      <alignment horizontal="right" vertical="top"/>
    </xf>
    <xf numFmtId="175" fontId="116" fillId="0" borderId="0" xfId="0" applyNumberFormat="1" applyFont="1" applyBorder="1" applyAlignment="1">
      <alignment vertical="top"/>
    </xf>
    <xf numFmtId="0" fontId="122" fillId="0" borderId="55" xfId="0" applyFont="1" applyBorder="1" applyAlignment="1">
      <alignment vertical="top"/>
    </xf>
    <xf numFmtId="0" fontId="4" fillId="0" borderId="56" xfId="0" applyFont="1" applyBorder="1" applyAlignment="1">
      <alignment vertical="top"/>
    </xf>
    <xf numFmtId="0" fontId="13" fillId="0" borderId="55" xfId="0" applyFont="1" applyBorder="1" applyAlignment="1">
      <alignment vertical="top"/>
    </xf>
    <xf numFmtId="0" fontId="116" fillId="0" borderId="55" xfId="0" applyFont="1" applyBorder="1" applyAlignment="1">
      <alignment/>
    </xf>
    <xf numFmtId="0" fontId="116" fillId="0" borderId="56" xfId="0" applyFont="1" applyBorder="1" applyAlignment="1">
      <alignment/>
    </xf>
    <xf numFmtId="0" fontId="116" fillId="0" borderId="55" xfId="0" applyFont="1" applyBorder="1" applyAlignment="1">
      <alignment vertical="top"/>
    </xf>
    <xf numFmtId="0" fontId="116" fillId="0" borderId="56" xfId="0" applyFont="1" applyBorder="1" applyAlignment="1">
      <alignment vertical="top"/>
    </xf>
    <xf numFmtId="0" fontId="116" fillId="0" borderId="57" xfId="0" applyFont="1" applyBorder="1" applyAlignment="1">
      <alignment vertical="top"/>
    </xf>
    <xf numFmtId="0" fontId="116" fillId="0" borderId="58" xfId="0" applyFont="1" applyBorder="1" applyAlignment="1">
      <alignment vertical="top"/>
    </xf>
    <xf numFmtId="0" fontId="116" fillId="0" borderId="57" xfId="0" applyFont="1" applyBorder="1" applyAlignment="1">
      <alignment/>
    </xf>
    <xf numFmtId="0" fontId="116" fillId="0" borderId="58" xfId="0" applyFont="1" applyBorder="1" applyAlignment="1">
      <alignment/>
    </xf>
    <xf numFmtId="0" fontId="116" fillId="0" borderId="59" xfId="0" applyFont="1" applyBorder="1" applyAlignment="1">
      <alignment/>
    </xf>
    <xf numFmtId="0" fontId="116" fillId="0" borderId="60" xfId="0" applyFont="1" applyBorder="1" applyAlignment="1">
      <alignment/>
    </xf>
    <xf numFmtId="0" fontId="116" fillId="0" borderId="61" xfId="0" applyFont="1" applyBorder="1" applyAlignment="1">
      <alignment/>
    </xf>
    <xf numFmtId="0" fontId="116" fillId="0" borderId="62" xfId="0" applyFont="1" applyBorder="1" applyAlignment="1">
      <alignment/>
    </xf>
    <xf numFmtId="174" fontId="116" fillId="7" borderId="52" xfId="0" applyNumberFormat="1" applyFont="1" applyFill="1" applyBorder="1" applyAlignment="1">
      <alignment/>
    </xf>
    <xf numFmtId="0" fontId="4" fillId="0" borderId="52" xfId="0" applyFont="1" applyBorder="1" applyAlignment="1">
      <alignment/>
    </xf>
    <xf numFmtId="0" fontId="4" fillId="0" borderId="52" xfId="0" applyFont="1" applyBorder="1" applyAlignment="1">
      <alignment horizontal="right" vertical="top"/>
    </xf>
    <xf numFmtId="9" fontId="116" fillId="0" borderId="52" xfId="0" applyNumberFormat="1" applyFont="1" applyBorder="1" applyAlignment="1">
      <alignment/>
    </xf>
    <xf numFmtId="0" fontId="4" fillId="0" borderId="52" xfId="0" applyFont="1" applyBorder="1" applyAlignment="1" quotePrefix="1">
      <alignment vertical="top"/>
    </xf>
    <xf numFmtId="9" fontId="122" fillId="0" borderId="52" xfId="0" applyNumberFormat="1" applyFont="1" applyBorder="1" applyAlignment="1">
      <alignment vertical="top"/>
    </xf>
    <xf numFmtId="0" fontId="4" fillId="0" borderId="52" xfId="0" applyFont="1" applyBorder="1" applyAlignment="1">
      <alignment vertical="top"/>
    </xf>
    <xf numFmtId="0" fontId="13" fillId="0" borderId="52" xfId="0" applyFont="1" applyBorder="1" applyAlignment="1">
      <alignment vertical="top"/>
    </xf>
    <xf numFmtId="0" fontId="122" fillId="0" borderId="52" xfId="0" applyFont="1" applyBorder="1" applyAlignment="1">
      <alignment vertical="top"/>
    </xf>
    <xf numFmtId="0" fontId="122" fillId="0" borderId="0" xfId="0" applyFont="1" applyAlignment="1">
      <alignment/>
    </xf>
    <xf numFmtId="0" fontId="109" fillId="0" borderId="0" xfId="0" applyFont="1" applyAlignment="1">
      <alignment/>
    </xf>
    <xf numFmtId="0" fontId="4" fillId="32" borderId="21" xfId="0" applyFont="1" applyFill="1" applyBorder="1" applyAlignment="1">
      <alignment vertical="top"/>
    </xf>
    <xf numFmtId="0" fontId="4" fillId="32" borderId="22" xfId="0" applyFont="1" applyFill="1" applyBorder="1" applyAlignment="1">
      <alignment vertical="top"/>
    </xf>
    <xf numFmtId="0" fontId="4" fillId="32" borderId="23" xfId="0" applyFont="1" applyFill="1" applyBorder="1" applyAlignment="1">
      <alignment vertical="top"/>
    </xf>
    <xf numFmtId="0" fontId="4" fillId="7" borderId="21" xfId="0" applyFont="1" applyFill="1" applyBorder="1" applyAlignment="1">
      <alignment vertical="top"/>
    </xf>
    <xf numFmtId="0" fontId="4" fillId="7" borderId="22" xfId="0" applyFont="1" applyFill="1" applyBorder="1" applyAlignment="1">
      <alignment vertical="top"/>
    </xf>
    <xf numFmtId="0" fontId="4" fillId="7" borderId="23" xfId="0" applyFont="1" applyFill="1" applyBorder="1" applyAlignment="1">
      <alignment vertical="top"/>
    </xf>
    <xf numFmtId="0" fontId="106" fillId="0" borderId="0" xfId="0" applyFont="1" applyAlignment="1">
      <alignment/>
    </xf>
    <xf numFmtId="0" fontId="106" fillId="0" borderId="0" xfId="0" applyFont="1" applyFill="1" applyAlignment="1">
      <alignment/>
    </xf>
    <xf numFmtId="0" fontId="4" fillId="32" borderId="0" xfId="0" applyNumberFormat="1" applyFont="1" applyFill="1" applyAlignment="1">
      <alignment vertical="top"/>
    </xf>
    <xf numFmtId="0" fontId="130" fillId="32" borderId="0" xfId="0" applyNumberFormat="1" applyFont="1" applyFill="1" applyAlignment="1">
      <alignment horizontal="left" vertical="top" wrapText="1"/>
    </xf>
    <xf numFmtId="0" fontId="106" fillId="32" borderId="0" xfId="0" applyNumberFormat="1" applyFont="1" applyFill="1" applyAlignment="1">
      <alignment vertical="top" wrapText="1"/>
    </xf>
    <xf numFmtId="0" fontId="106" fillId="32" borderId="0" xfId="0" applyNumberFormat="1" applyFont="1" applyFill="1" applyAlignment="1">
      <alignment vertical="top"/>
    </xf>
    <xf numFmtId="0" fontId="4" fillId="32" borderId="0" xfId="0" applyNumberFormat="1" applyFont="1" applyFill="1" applyAlignment="1">
      <alignment/>
    </xf>
    <xf numFmtId="0" fontId="131" fillId="32" borderId="0" xfId="0" applyNumberFormat="1" applyFont="1" applyFill="1" applyAlignment="1">
      <alignment horizontal="left" wrapText="1"/>
    </xf>
    <xf numFmtId="0" fontId="30" fillId="32" borderId="0" xfId="0" applyNumberFormat="1" applyFont="1" applyFill="1" applyAlignment="1">
      <alignment horizontal="left" vertical="top" wrapText="1"/>
    </xf>
    <xf numFmtId="0" fontId="4" fillId="32" borderId="0" xfId="0" applyNumberFormat="1" applyFont="1" applyFill="1" applyAlignment="1">
      <alignment vertical="top" wrapText="1"/>
    </xf>
    <xf numFmtId="0" fontId="132" fillId="0" borderId="0" xfId="0" applyNumberFormat="1" applyFont="1" applyAlignment="1">
      <alignment/>
    </xf>
    <xf numFmtId="1" fontId="4" fillId="0" borderId="0" xfId="0" applyNumberFormat="1" applyFont="1" applyBorder="1" applyAlignment="1">
      <alignment horizontal="right"/>
    </xf>
    <xf numFmtId="1" fontId="4" fillId="35" borderId="11" xfId="0" applyNumberFormat="1" applyFont="1" applyFill="1" applyBorder="1" applyAlignment="1">
      <alignment horizontal="right"/>
    </xf>
    <xf numFmtId="1" fontId="4" fillId="35" borderId="12" xfId="0" applyNumberFormat="1" applyFont="1" applyFill="1" applyBorder="1" applyAlignment="1">
      <alignment horizontal="right"/>
    </xf>
    <xf numFmtId="1" fontId="4" fillId="35" borderId="38" xfId="0" applyNumberFormat="1" applyFont="1" applyFill="1" applyBorder="1" applyAlignment="1">
      <alignment horizontal="right"/>
    </xf>
    <xf numFmtId="1" fontId="26" fillId="35" borderId="12" xfId="0" applyNumberFormat="1" applyFont="1" applyFill="1" applyBorder="1" applyAlignment="1">
      <alignment horizontal="right" vertical="top"/>
    </xf>
    <xf numFmtId="1" fontId="26" fillId="35" borderId="19" xfId="0" applyNumberFormat="1" applyFont="1" applyFill="1" applyBorder="1" applyAlignment="1">
      <alignment horizontal="right" vertical="top"/>
    </xf>
    <xf numFmtId="1" fontId="21" fillId="0" borderId="12" xfId="0" applyNumberFormat="1" applyFont="1" applyFill="1" applyBorder="1" applyAlignment="1">
      <alignment horizontal="right" vertical="top"/>
    </xf>
    <xf numFmtId="1" fontId="26" fillId="35" borderId="44" xfId="0" applyNumberFormat="1" applyFont="1" applyFill="1" applyBorder="1" applyAlignment="1">
      <alignment horizontal="right" vertical="top"/>
    </xf>
    <xf numFmtId="1" fontId="122" fillId="0" borderId="12" xfId="0" applyNumberFormat="1" applyFont="1" applyFill="1" applyBorder="1" applyAlignment="1">
      <alignment horizontal="right" vertical="top"/>
    </xf>
    <xf numFmtId="1" fontId="122" fillId="35" borderId="44" xfId="0" applyNumberFormat="1" applyFont="1" applyFill="1" applyBorder="1" applyAlignment="1">
      <alignment horizontal="right" vertical="top"/>
    </xf>
    <xf numFmtId="1" fontId="122" fillId="35" borderId="12" xfId="0" applyNumberFormat="1" applyFont="1" applyFill="1" applyBorder="1" applyAlignment="1">
      <alignment horizontal="right" vertical="top"/>
    </xf>
    <xf numFmtId="1" fontId="122" fillId="35" borderId="11" xfId="0" applyNumberFormat="1" applyFont="1" applyFill="1" applyBorder="1" applyAlignment="1">
      <alignment horizontal="right" vertical="top"/>
    </xf>
    <xf numFmtId="1" fontId="122" fillId="0" borderId="0" xfId="0" applyNumberFormat="1" applyFont="1" applyBorder="1" applyAlignment="1">
      <alignment horizontal="right"/>
    </xf>
    <xf numFmtId="1" fontId="122" fillId="35" borderId="19" xfId="0" applyNumberFormat="1" applyFont="1" applyFill="1" applyBorder="1" applyAlignment="1">
      <alignment horizontal="right" vertical="top"/>
    </xf>
    <xf numFmtId="1" fontId="122" fillId="0" borderId="10" xfId="0" applyNumberFormat="1" applyFont="1" applyBorder="1" applyAlignment="1">
      <alignment horizontal="right"/>
    </xf>
    <xf numFmtId="1" fontId="26" fillId="0" borderId="12"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3" fontId="25" fillId="0" borderId="0" xfId="0" applyNumberFormat="1" applyFont="1" applyFill="1" applyBorder="1" applyAlignment="1">
      <alignment vertical="top"/>
    </xf>
    <xf numFmtId="3" fontId="11" fillId="0" borderId="0" xfId="0" applyNumberFormat="1" applyFont="1" applyFill="1" applyBorder="1" applyAlignment="1" applyProtection="1">
      <alignment vertical="top"/>
      <protection locked="0"/>
    </xf>
    <xf numFmtId="3" fontId="25" fillId="0" borderId="0" xfId="0" applyNumberFormat="1" applyFont="1" applyFill="1" applyBorder="1" applyAlignment="1">
      <alignment vertical="top"/>
    </xf>
    <xf numFmtId="3" fontId="11" fillId="0" borderId="15" xfId="0" applyNumberFormat="1" applyFont="1" applyFill="1" applyBorder="1" applyAlignment="1" applyProtection="1">
      <alignment vertical="top"/>
      <protection locked="0"/>
    </xf>
    <xf numFmtId="3" fontId="11" fillId="0" borderId="11" xfId="0" applyNumberFormat="1" applyFont="1" applyFill="1" applyBorder="1" applyAlignment="1" applyProtection="1">
      <alignment vertical="top"/>
      <protection locked="0"/>
    </xf>
    <xf numFmtId="3" fontId="11" fillId="0" borderId="13" xfId="0" applyNumberFormat="1" applyFont="1" applyFill="1" applyBorder="1" applyAlignment="1" applyProtection="1">
      <alignment vertical="top"/>
      <protection locked="0"/>
    </xf>
    <xf numFmtId="0" fontId="4" fillId="0" borderId="12" xfId="0" applyNumberFormat="1" applyFont="1" applyFill="1" applyBorder="1" applyAlignment="1">
      <alignment/>
    </xf>
    <xf numFmtId="0" fontId="4" fillId="0" borderId="0" xfId="0" applyNumberFormat="1" applyFont="1" applyFill="1" applyAlignment="1">
      <alignment/>
    </xf>
    <xf numFmtId="1" fontId="26" fillId="35" borderId="11" xfId="0" applyNumberFormat="1" applyFont="1" applyFill="1" applyBorder="1" applyAlignment="1">
      <alignment horizontal="right" vertical="top"/>
    </xf>
    <xf numFmtId="0" fontId="12" fillId="35" borderId="10" xfId="0" applyNumberFormat="1" applyFont="1" applyFill="1" applyBorder="1" applyAlignment="1">
      <alignment horizontal="left" vertical="top"/>
    </xf>
    <xf numFmtId="3" fontId="4" fillId="35" borderId="63" xfId="0" applyNumberFormat="1" applyFont="1" applyFill="1" applyBorder="1" applyAlignment="1">
      <alignment horizontal="left"/>
    </xf>
    <xf numFmtId="3" fontId="4" fillId="35" borderId="64" xfId="0" applyNumberFormat="1" applyFont="1" applyFill="1" applyBorder="1" applyAlignment="1">
      <alignment horizontal="center"/>
    </xf>
    <xf numFmtId="3" fontId="4" fillId="35" borderId="65" xfId="0" applyNumberFormat="1" applyFont="1" applyFill="1" applyBorder="1" applyAlignment="1">
      <alignment horizontal="center"/>
    </xf>
    <xf numFmtId="3" fontId="4" fillId="35" borderId="66" xfId="0" applyNumberFormat="1" applyFont="1" applyFill="1" applyBorder="1" applyAlignment="1">
      <alignment horizontal="center"/>
    </xf>
    <xf numFmtId="3" fontId="10" fillId="35" borderId="10" xfId="0" applyNumberFormat="1" applyFont="1" applyFill="1" applyBorder="1" applyAlignment="1">
      <alignment vertical="top"/>
    </xf>
    <xf numFmtId="0" fontId="4" fillId="35" borderId="10" xfId="0" applyNumberFormat="1" applyFont="1" applyFill="1" applyBorder="1" applyAlignment="1">
      <alignment/>
    </xf>
    <xf numFmtId="1" fontId="122" fillId="0" borderId="11" xfId="0" applyNumberFormat="1" applyFont="1" applyFill="1" applyBorder="1" applyAlignment="1">
      <alignment horizontal="right" vertical="top"/>
    </xf>
    <xf numFmtId="0" fontId="4" fillId="0" borderId="10" xfId="0" applyNumberFormat="1" applyFont="1" applyFill="1" applyBorder="1" applyAlignment="1">
      <alignment horizontal="right" vertical="top"/>
    </xf>
    <xf numFmtId="3" fontId="25" fillId="0" borderId="10" xfId="0" applyNumberFormat="1" applyFont="1" applyFill="1" applyBorder="1" applyAlignment="1">
      <alignment vertical="top"/>
    </xf>
    <xf numFmtId="3" fontId="11" fillId="0" borderId="10" xfId="0" applyNumberFormat="1" applyFont="1" applyFill="1" applyBorder="1" applyAlignment="1" applyProtection="1">
      <alignment vertical="top"/>
      <protection locked="0"/>
    </xf>
    <xf numFmtId="3" fontId="25" fillId="0" borderId="10" xfId="0" applyNumberFormat="1" applyFont="1" applyFill="1" applyBorder="1" applyAlignment="1">
      <alignment vertical="top"/>
    </xf>
    <xf numFmtId="3" fontId="114" fillId="0" borderId="11" xfId="0" applyNumberFormat="1" applyFont="1" applyFill="1" applyBorder="1" applyAlignment="1">
      <alignment vertical="top"/>
    </xf>
    <xf numFmtId="3" fontId="114" fillId="0" borderId="10" xfId="0" applyNumberFormat="1" applyFont="1" applyFill="1" applyBorder="1" applyAlignment="1">
      <alignment vertical="top"/>
    </xf>
    <xf numFmtId="3" fontId="114" fillId="0" borderId="15" xfId="0" applyNumberFormat="1" applyFont="1" applyFill="1" applyBorder="1" applyAlignment="1">
      <alignment vertical="top"/>
    </xf>
    <xf numFmtId="3" fontId="124" fillId="0" borderId="14" xfId="0" applyNumberFormat="1" applyFont="1" applyBorder="1" applyAlignment="1">
      <alignment vertical="top"/>
    </xf>
    <xf numFmtId="3" fontId="124" fillId="0" borderId="19" xfId="0" applyNumberFormat="1" applyFont="1" applyBorder="1" applyAlignment="1">
      <alignment vertical="top"/>
    </xf>
    <xf numFmtId="3" fontId="124" fillId="0" borderId="13" xfId="0" applyNumberFormat="1" applyFont="1" applyBorder="1" applyAlignment="1" applyProtection="1">
      <alignment vertical="top"/>
      <protection locked="0"/>
    </xf>
    <xf numFmtId="3" fontId="4" fillId="35" borderId="51" xfId="0" applyNumberFormat="1" applyFont="1" applyFill="1" applyBorder="1" applyAlignment="1">
      <alignment horizontal="left"/>
    </xf>
    <xf numFmtId="1" fontId="4" fillId="35" borderId="19" xfId="0" applyNumberFormat="1" applyFont="1" applyFill="1" applyBorder="1" applyAlignment="1">
      <alignment/>
    </xf>
    <xf numFmtId="0" fontId="4" fillId="35" borderId="18" xfId="0" applyNumberFormat="1" applyFont="1" applyFill="1" applyBorder="1" applyAlignment="1">
      <alignment horizontal="centerContinuous" wrapText="1"/>
    </xf>
    <xf numFmtId="0" fontId="5" fillId="35" borderId="18" xfId="0" applyNumberFormat="1" applyFont="1" applyFill="1" applyBorder="1" applyAlignment="1">
      <alignment horizontal="centerContinuous" wrapText="1"/>
    </xf>
    <xf numFmtId="0" fontId="42" fillId="35" borderId="29" xfId="0" applyNumberFormat="1" applyFont="1" applyFill="1" applyBorder="1" applyAlignment="1">
      <alignment horizontal="left"/>
    </xf>
    <xf numFmtId="3" fontId="4" fillId="35" borderId="21" xfId="0" applyNumberFormat="1" applyFont="1" applyFill="1" applyBorder="1" applyAlignment="1">
      <alignment horizontal="center" wrapText="1"/>
    </xf>
    <xf numFmtId="3" fontId="4" fillId="0" borderId="0" xfId="0" applyNumberFormat="1" applyFont="1" applyBorder="1" applyAlignment="1">
      <alignment horizontal="center"/>
    </xf>
    <xf numFmtId="0" fontId="122" fillId="0" borderId="0" xfId="0" applyNumberFormat="1" applyFont="1" applyBorder="1" applyAlignment="1">
      <alignment/>
    </xf>
    <xf numFmtId="3" fontId="124" fillId="0" borderId="0" xfId="0" applyNumberFormat="1" applyFont="1" applyAlignment="1" quotePrefix="1">
      <alignment vertical="top" wrapText="1"/>
    </xf>
    <xf numFmtId="3" fontId="4" fillId="35" borderId="21" xfId="0" applyNumberFormat="1" applyFont="1" applyFill="1" applyBorder="1" applyAlignment="1">
      <alignment horizontal="center" textRotation="90" wrapText="1"/>
    </xf>
    <xf numFmtId="3" fontId="4" fillId="35" borderId="23" xfId="0" applyNumberFormat="1" applyFont="1" applyFill="1" applyBorder="1" applyAlignment="1">
      <alignment horizontal="center" wrapText="1"/>
    </xf>
    <xf numFmtId="3" fontId="4" fillId="35" borderId="23" xfId="0" applyNumberFormat="1" applyFont="1" applyFill="1" applyBorder="1" applyAlignment="1">
      <alignment horizontal="center" textRotation="90" wrapText="1"/>
    </xf>
    <xf numFmtId="9" fontId="25" fillId="0" borderId="0" xfId="0" applyNumberFormat="1" applyFont="1" applyAlignment="1" quotePrefix="1">
      <alignment vertical="top"/>
    </xf>
    <xf numFmtId="0" fontId="122" fillId="0" borderId="0" xfId="0" applyNumberFormat="1" applyFont="1" applyAlignment="1">
      <alignment vertical="top"/>
    </xf>
    <xf numFmtId="9" fontId="124" fillId="0" borderId="0" xfId="0" applyNumberFormat="1" applyFont="1" applyBorder="1" applyAlignment="1" applyProtection="1">
      <alignment vertical="top" wrapText="1"/>
      <protection locked="0"/>
    </xf>
    <xf numFmtId="175" fontId="128" fillId="7" borderId="0" xfId="0" applyNumberFormat="1" applyFont="1" applyFill="1" applyAlignment="1">
      <alignment vertical="top"/>
    </xf>
    <xf numFmtId="175" fontId="128" fillId="32" borderId="0" xfId="0" applyNumberFormat="1" applyFont="1" applyFill="1" applyAlignment="1">
      <alignment vertical="top"/>
    </xf>
    <xf numFmtId="174" fontId="128" fillId="32" borderId="0" xfId="0" applyNumberFormat="1" applyFont="1" applyFill="1" applyAlignment="1">
      <alignment vertical="top"/>
    </xf>
    <xf numFmtId="175" fontId="116" fillId="0" borderId="32" xfId="0" applyNumberFormat="1" applyFont="1" applyBorder="1" applyAlignment="1">
      <alignment vertical="top"/>
    </xf>
    <xf numFmtId="3" fontId="4" fillId="34" borderId="27" xfId="0" applyNumberFormat="1" applyFont="1" applyFill="1" applyBorder="1" applyAlignment="1">
      <alignment/>
    </xf>
    <xf numFmtId="0" fontId="130" fillId="32" borderId="0" xfId="0" applyNumberFormat="1" applyFont="1" applyFill="1" applyAlignment="1">
      <alignment horizontal="left" vertical="top" wrapText="1"/>
    </xf>
    <xf numFmtId="0" fontId="133" fillId="32" borderId="0" xfId="0" applyFont="1" applyFill="1" applyAlignment="1">
      <alignment vertical="top" wrapText="1"/>
    </xf>
    <xf numFmtId="0" fontId="129" fillId="0" borderId="0" xfId="0" applyFont="1" applyFill="1" applyAlignment="1">
      <alignment vertical="top" wrapText="1"/>
    </xf>
    <xf numFmtId="0" fontId="126" fillId="0" borderId="0" xfId="0" applyFont="1" applyFill="1" applyAlignment="1">
      <alignment vertical="top" wrapText="1"/>
    </xf>
    <xf numFmtId="0" fontId="134" fillId="0" borderId="0" xfId="0" applyFont="1" applyFill="1" applyAlignment="1">
      <alignment vertical="top" wrapText="1"/>
    </xf>
    <xf numFmtId="0" fontId="135" fillId="0" borderId="0" xfId="0" applyFont="1" applyFill="1" applyAlignment="1">
      <alignment vertical="top" wrapText="1"/>
    </xf>
    <xf numFmtId="0" fontId="129" fillId="0" borderId="0" xfId="0" applyFont="1" applyFill="1" applyAlignment="1">
      <alignment vertical="top"/>
    </xf>
    <xf numFmtId="0" fontId="126" fillId="0" borderId="0" xfId="0" applyFont="1" applyFill="1" applyAlignment="1">
      <alignment vertical="top"/>
    </xf>
    <xf numFmtId="0" fontId="38" fillId="35" borderId="0" xfId="0" applyFont="1" applyFill="1" applyAlignment="1">
      <alignment horizontal="center"/>
    </xf>
    <xf numFmtId="0" fontId="39" fillId="35" borderId="0" xfId="0" applyFont="1" applyFill="1" applyAlignment="1">
      <alignment horizontal="center"/>
    </xf>
    <xf numFmtId="0" fontId="0" fillId="0" borderId="0" xfId="0" applyAlignment="1">
      <alignment vertical="top" wrapText="1"/>
    </xf>
    <xf numFmtId="3" fontId="22" fillId="34" borderId="0" xfId="0" applyNumberFormat="1" applyFont="1" applyFill="1" applyBorder="1" applyAlignment="1">
      <alignment horizontal="center" wrapText="1"/>
    </xf>
    <xf numFmtId="0" fontId="0" fillId="34" borderId="0" xfId="0" applyFill="1" applyBorder="1" applyAlignment="1">
      <alignment/>
    </xf>
    <xf numFmtId="3" fontId="22" fillId="34" borderId="21" xfId="0" applyNumberFormat="1" applyFont="1" applyFill="1" applyBorder="1" applyAlignment="1">
      <alignment horizontal="center"/>
    </xf>
    <xf numFmtId="3" fontId="22" fillId="34" borderId="22" xfId="0" applyNumberFormat="1" applyFont="1" applyFill="1" applyBorder="1" applyAlignment="1">
      <alignment horizontal="center"/>
    </xf>
    <xf numFmtId="3" fontId="22" fillId="34" borderId="23" xfId="0" applyNumberFormat="1" applyFont="1" applyFill="1" applyBorder="1" applyAlignment="1">
      <alignment horizontal="center"/>
    </xf>
    <xf numFmtId="3" fontId="22" fillId="34" borderId="20" xfId="0" applyNumberFormat="1" applyFont="1" applyFill="1" applyBorder="1" applyAlignment="1">
      <alignment horizontal="center"/>
    </xf>
    <xf numFmtId="3" fontId="22" fillId="34" borderId="29" xfId="0" applyNumberFormat="1" applyFont="1" applyFill="1" applyBorder="1" applyAlignment="1">
      <alignment horizontal="center"/>
    </xf>
    <xf numFmtId="3" fontId="22" fillId="34" borderId="32" xfId="0" applyNumberFormat="1" applyFont="1" applyFill="1" applyBorder="1" applyAlignment="1">
      <alignment/>
    </xf>
    <xf numFmtId="3" fontId="22" fillId="34" borderId="25" xfId="0" applyNumberFormat="1" applyFont="1" applyFill="1" applyBorder="1" applyAlignment="1">
      <alignment/>
    </xf>
    <xf numFmtId="3" fontId="22" fillId="34" borderId="0" xfId="0" applyNumberFormat="1" applyFont="1" applyFill="1" applyBorder="1" applyAlignment="1">
      <alignment/>
    </xf>
    <xf numFmtId="3" fontId="22" fillId="34" borderId="26" xfId="0" applyNumberFormat="1" applyFont="1" applyFill="1" applyBorder="1" applyAlignment="1">
      <alignment/>
    </xf>
    <xf numFmtId="0" fontId="0" fillId="34" borderId="22" xfId="0" applyFill="1" applyBorder="1" applyAlignment="1">
      <alignment horizontal="center"/>
    </xf>
    <xf numFmtId="0" fontId="0" fillId="34" borderId="23" xfId="0" applyFill="1" applyBorder="1" applyAlignment="1">
      <alignment horizontal="center"/>
    </xf>
    <xf numFmtId="3" fontId="22" fillId="34" borderId="20" xfId="0" applyNumberFormat="1" applyFont="1" applyFill="1" applyBorder="1" applyAlignment="1">
      <alignment/>
    </xf>
    <xf numFmtId="3" fontId="22" fillId="34" borderId="22" xfId="0" applyNumberFormat="1" applyFont="1" applyFill="1" applyBorder="1" applyAlignment="1">
      <alignment/>
    </xf>
    <xf numFmtId="3" fontId="127" fillId="0" borderId="21" xfId="0" applyNumberFormat="1" applyFont="1" applyFill="1" applyBorder="1" applyAlignment="1">
      <alignment/>
    </xf>
    <xf numFmtId="3" fontId="127" fillId="0" borderId="22" xfId="0" applyNumberFormat="1" applyFont="1" applyFill="1" applyBorder="1" applyAlignment="1">
      <alignment/>
    </xf>
    <xf numFmtId="3" fontId="127" fillId="0" borderId="23" xfId="0" applyNumberFormat="1" applyFont="1" applyFill="1" applyBorder="1" applyAlignment="1">
      <alignment/>
    </xf>
    <xf numFmtId="3" fontId="22" fillId="34" borderId="21" xfId="0" applyNumberFormat="1" applyFont="1" applyFill="1" applyBorder="1" applyAlignment="1">
      <alignment/>
    </xf>
    <xf numFmtId="3" fontId="22" fillId="34" borderId="23" xfId="0" applyNumberFormat="1" applyFont="1" applyFill="1" applyBorder="1" applyAlignment="1">
      <alignment/>
    </xf>
    <xf numFmtId="3" fontId="22" fillId="34" borderId="30" xfId="0" applyNumberFormat="1" applyFont="1" applyFill="1" applyBorder="1" applyAlignment="1">
      <alignment horizontal="center" vertical="top" wrapText="1"/>
    </xf>
    <xf numFmtId="3" fontId="22" fillId="34" borderId="32" xfId="0" applyNumberFormat="1" applyFont="1" applyFill="1" applyBorder="1" applyAlignment="1">
      <alignment horizontal="center" vertical="top"/>
    </xf>
    <xf numFmtId="3" fontId="22" fillId="34" borderId="25" xfId="0" applyNumberFormat="1" applyFont="1" applyFill="1" applyBorder="1" applyAlignment="1">
      <alignment horizontal="center" vertical="top"/>
    </xf>
    <xf numFmtId="3" fontId="22" fillId="34" borderId="28" xfId="0" applyNumberFormat="1" applyFont="1" applyFill="1" applyBorder="1" applyAlignment="1">
      <alignment horizontal="center" vertical="top"/>
    </xf>
    <xf numFmtId="3" fontId="22" fillId="34" borderId="20" xfId="0" applyNumberFormat="1" applyFont="1" applyFill="1" applyBorder="1" applyAlignment="1">
      <alignment horizontal="center" vertical="top"/>
    </xf>
    <xf numFmtId="3" fontId="22" fillId="34" borderId="29" xfId="0" applyNumberFormat="1" applyFont="1" applyFill="1" applyBorder="1" applyAlignment="1">
      <alignment horizontal="center" vertical="top"/>
    </xf>
    <xf numFmtId="0" fontId="127" fillId="0" borderId="21" xfId="0" applyFont="1" applyFill="1" applyBorder="1" applyAlignment="1">
      <alignment/>
    </xf>
    <xf numFmtId="0" fontId="126" fillId="0" borderId="22" xfId="0" applyFont="1" applyBorder="1" applyAlignment="1">
      <alignment/>
    </xf>
    <xf numFmtId="0" fontId="126" fillId="0" borderId="23" xfId="0" applyFont="1" applyBorder="1" applyAlignment="1">
      <alignment/>
    </xf>
    <xf numFmtId="0" fontId="136" fillId="0" borderId="21" xfId="0" applyFont="1" applyFill="1" applyBorder="1" applyAlignment="1">
      <alignment/>
    </xf>
    <xf numFmtId="0" fontId="137" fillId="0" borderId="23" xfId="0" applyFont="1" applyBorder="1" applyAlignment="1">
      <alignment/>
    </xf>
    <xf numFmtId="0" fontId="127" fillId="0" borderId="21" xfId="0" applyFont="1" applyFill="1" applyBorder="1" applyAlignment="1" quotePrefix="1">
      <alignment/>
    </xf>
    <xf numFmtId="0" fontId="22" fillId="0" borderId="21" xfId="0" applyFont="1" applyFill="1" applyBorder="1" applyAlignment="1">
      <alignment/>
    </xf>
    <xf numFmtId="0" fontId="0" fillId="0" borderId="22" xfId="0" applyBorder="1" applyAlignment="1">
      <alignment/>
    </xf>
    <xf numFmtId="0" fontId="0" fillId="0" borderId="23" xfId="0" applyBorder="1" applyAlignment="1">
      <alignment/>
    </xf>
    <xf numFmtId="0" fontId="138" fillId="0" borderId="21" xfId="49" applyFont="1" applyFill="1" applyBorder="1" applyAlignment="1" applyProtection="1">
      <alignment/>
      <protection/>
    </xf>
    <xf numFmtId="0" fontId="22" fillId="0" borderId="21" xfId="0" applyFont="1" applyFill="1" applyBorder="1" applyAlignment="1">
      <alignment wrapText="1"/>
    </xf>
    <xf numFmtId="0" fontId="0" fillId="0" borderId="23" xfId="0" applyBorder="1" applyAlignment="1">
      <alignment wrapText="1"/>
    </xf>
    <xf numFmtId="0" fontId="127" fillId="0" borderId="21" xfId="0" applyFont="1" applyFill="1" applyBorder="1" applyAlignment="1">
      <alignment horizontal="left"/>
    </xf>
    <xf numFmtId="0" fontId="126" fillId="0" borderId="23" xfId="0" applyFont="1" applyBorder="1" applyAlignment="1">
      <alignment horizontal="left"/>
    </xf>
    <xf numFmtId="0" fontId="108" fillId="0" borderId="21" xfId="0" applyFont="1" applyFill="1" applyBorder="1" applyAlignment="1">
      <alignment/>
    </xf>
    <xf numFmtId="3" fontId="107" fillId="0" borderId="21" xfId="0" applyNumberFormat="1" applyFont="1" applyFill="1" applyBorder="1" applyAlignment="1">
      <alignment/>
    </xf>
    <xf numFmtId="0" fontId="139" fillId="0" borderId="23" xfId="0" applyFont="1" applyBorder="1" applyAlignment="1">
      <alignment/>
    </xf>
    <xf numFmtId="14" fontId="127" fillId="0" borderId="21" xfId="0" applyNumberFormat="1" applyFont="1" applyFill="1" applyBorder="1" applyAlignment="1" quotePrefix="1">
      <alignment/>
    </xf>
    <xf numFmtId="0" fontId="140" fillId="0" borderId="21" xfId="49" applyFont="1" applyFill="1" applyBorder="1" applyAlignment="1" applyProtection="1">
      <alignment/>
      <protection/>
    </xf>
    <xf numFmtId="0" fontId="120" fillId="0" borderId="21" xfId="0" applyFont="1" applyFill="1" applyBorder="1" applyAlignment="1">
      <alignment/>
    </xf>
    <xf numFmtId="0" fontId="120" fillId="0" borderId="21" xfId="0" applyFont="1" applyFill="1" applyBorder="1" applyAlignment="1">
      <alignment vertical="top"/>
    </xf>
    <xf numFmtId="0" fontId="0" fillId="0" borderId="22" xfId="0" applyBorder="1" applyAlignment="1">
      <alignment vertical="top"/>
    </xf>
    <xf numFmtId="0" fontId="0" fillId="0" borderId="23" xfId="0" applyBorder="1" applyAlignment="1">
      <alignment vertical="top"/>
    </xf>
    <xf numFmtId="0" fontId="120" fillId="0" borderId="21" xfId="0" applyFont="1" applyFill="1" applyBorder="1" applyAlignment="1" quotePrefix="1">
      <alignment/>
    </xf>
    <xf numFmtId="0" fontId="141" fillId="0" borderId="22" xfId="0" applyFont="1" applyBorder="1" applyAlignment="1">
      <alignment/>
    </xf>
    <xf numFmtId="0" fontId="141" fillId="0" borderId="23" xfId="0" applyFont="1" applyBorder="1" applyAlignment="1">
      <alignment/>
    </xf>
    <xf numFmtId="0" fontId="120" fillId="0" borderId="21" xfId="0" applyFont="1" applyFill="1" applyBorder="1" applyAlignment="1">
      <alignment horizontal="left"/>
    </xf>
    <xf numFmtId="0" fontId="141" fillId="0" borderId="22" xfId="0" applyFont="1" applyBorder="1" applyAlignment="1">
      <alignment horizontal="left"/>
    </xf>
    <xf numFmtId="0" fontId="141" fillId="0" borderId="23" xfId="0" applyFont="1" applyBorder="1" applyAlignment="1">
      <alignment horizontal="left"/>
    </xf>
    <xf numFmtId="0" fontId="137" fillId="0" borderId="22" xfId="0" applyFont="1" applyBorder="1" applyAlignment="1">
      <alignment/>
    </xf>
    <xf numFmtId="0" fontId="136" fillId="0" borderId="21" xfId="0" applyFont="1" applyFill="1" applyBorder="1" applyAlignment="1" quotePrefix="1">
      <alignment/>
    </xf>
    <xf numFmtId="0" fontId="142" fillId="0" borderId="22" xfId="0" applyFont="1" applyBorder="1" applyAlignment="1">
      <alignment/>
    </xf>
    <xf numFmtId="0" fontId="142" fillId="0" borderId="23" xfId="0" applyFont="1" applyBorder="1" applyAlignment="1">
      <alignment/>
    </xf>
    <xf numFmtId="3" fontId="107" fillId="0" borderId="23" xfId="0" applyNumberFormat="1" applyFont="1" applyFill="1" applyBorder="1" applyAlignment="1">
      <alignment/>
    </xf>
    <xf numFmtId="0" fontId="120" fillId="0" borderId="21" xfId="0" applyFont="1" applyFill="1" applyBorder="1" applyAlignment="1">
      <alignment horizontal="center"/>
    </xf>
    <xf numFmtId="0" fontId="141" fillId="0" borderId="22" xfId="0" applyFont="1" applyBorder="1" applyAlignment="1">
      <alignment horizontal="center"/>
    </xf>
    <xf numFmtId="0" fontId="141" fillId="0" borderId="23" xfId="0" applyFont="1" applyBorder="1" applyAlignment="1">
      <alignment horizontal="center"/>
    </xf>
    <xf numFmtId="0" fontId="136" fillId="0" borderId="21" xfId="0" applyFont="1" applyFill="1" applyBorder="1" applyAlignment="1">
      <alignment vertical="top"/>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914400</xdr:colOff>
      <xdr:row>4</xdr:row>
      <xdr:rowOff>0</xdr:rowOff>
    </xdr:from>
    <xdr:ext cx="180975" cy="266700"/>
    <xdr:sp fLocksText="0">
      <xdr:nvSpPr>
        <xdr:cNvPr id="1" name="TextBox 2"/>
        <xdr:cNvSpPr txBox="1">
          <a:spLocks noChangeArrowheads="1"/>
        </xdr:cNvSpPr>
      </xdr:nvSpPr>
      <xdr:spPr>
        <a:xfrm>
          <a:off x="1685925" y="800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93</xdr:row>
      <xdr:rowOff>104775</xdr:rowOff>
    </xdr:from>
    <xdr:to>
      <xdr:col>11</xdr:col>
      <xdr:colOff>390525</xdr:colOff>
      <xdr:row>107</xdr:row>
      <xdr:rowOff>57150</xdr:rowOff>
    </xdr:to>
    <xdr:sp>
      <xdr:nvSpPr>
        <xdr:cNvPr id="1" name="Rectangular Callout 1"/>
        <xdr:cNvSpPr>
          <a:spLocks/>
        </xdr:cNvSpPr>
      </xdr:nvSpPr>
      <xdr:spPr>
        <a:xfrm>
          <a:off x="1352550" y="8096250"/>
          <a:ext cx="2647950" cy="923925"/>
        </a:xfrm>
        <a:prstGeom prst="wedgeRectCallout">
          <a:avLst>
            <a:gd name="adj1" fmla="val -22726"/>
            <a:gd name="adj2" fmla="val 49791"/>
          </a:avLst>
        </a:prstGeom>
        <a:solidFill>
          <a:srgbClr val="FFFF99">
            <a:alpha val="85000"/>
          </a:srgbClr>
        </a:solidFill>
        <a:ln w="9525" cmpd="sng">
          <a:solidFill>
            <a:srgbClr val="4F6228"/>
          </a:solidFill>
          <a:headEnd type="none"/>
          <a:tailEnd type="none"/>
        </a:ln>
      </xdr:spPr>
      <xdr:txBody>
        <a:bodyPr vertOverflow="clip" wrap="square" lIns="91440" tIns="91440" rIns="91440" bIns="91440" anchor="ctr"/>
        <a:p>
          <a:pPr algn="ctr">
            <a:defRPr/>
          </a:pPr>
          <a:r>
            <a:rPr lang="en-US" cap="none" sz="1100" b="0" i="0" u="none" baseline="0">
              <a:solidFill>
                <a:srgbClr val="008000"/>
              </a:solidFill>
            </a:rPr>
            <a:t>Do</a:t>
          </a:r>
          <a:r>
            <a:rPr lang="en-US" cap="none" sz="1100" b="0" i="0" u="none" baseline="0">
              <a:solidFill>
                <a:srgbClr val="008000"/>
              </a:solidFill>
            </a:rPr>
            <a:t> not submit this worksheet form.
</a:t>
          </a:r>
          <a:r>
            <a:rPr lang="en-US" cap="none" sz="1100" b="0" i="0" u="none" baseline="0">
              <a:solidFill>
                <a:srgbClr val="008000"/>
              </a:solidFill>
            </a:rPr>
            <a:t>
</a:t>
          </a:r>
          <a:r>
            <a:rPr lang="en-US" cap="none" sz="1100" b="0" i="0" u="none" baseline="0">
              <a:solidFill>
                <a:srgbClr val="008000"/>
              </a:solidFill>
            </a:rPr>
            <a:t>This worksheet form has all the information you need to enter on the SF-424A that you download  from grants.gov.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xdr:row>
      <xdr:rowOff>57150</xdr:rowOff>
    </xdr:from>
    <xdr:to>
      <xdr:col>6</xdr:col>
      <xdr:colOff>638175</xdr:colOff>
      <xdr:row>6</xdr:row>
      <xdr:rowOff>114300</xdr:rowOff>
    </xdr:to>
    <xdr:sp>
      <xdr:nvSpPr>
        <xdr:cNvPr id="1" name="Rounded Rectangular Callout 1"/>
        <xdr:cNvSpPr>
          <a:spLocks/>
        </xdr:cNvSpPr>
      </xdr:nvSpPr>
      <xdr:spPr>
        <a:xfrm>
          <a:off x="1857375" y="342900"/>
          <a:ext cx="1066800" cy="419100"/>
        </a:xfrm>
        <a:prstGeom prst="wedgeRoundRectCallout">
          <a:avLst>
            <a:gd name="adj1" fmla="val -95634"/>
            <a:gd name="adj2" fmla="val -8083"/>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Greyed-out boxes indicate that no response is needed . </a:t>
          </a:r>
        </a:p>
      </xdr:txBody>
    </xdr:sp>
    <xdr:clientData/>
  </xdr:twoCellAnchor>
  <xdr:twoCellAnchor>
    <xdr:from>
      <xdr:col>9</xdr:col>
      <xdr:colOff>552450</xdr:colOff>
      <xdr:row>28</xdr:row>
      <xdr:rowOff>9525</xdr:rowOff>
    </xdr:from>
    <xdr:to>
      <xdr:col>13</xdr:col>
      <xdr:colOff>114300</xdr:colOff>
      <xdr:row>42</xdr:row>
      <xdr:rowOff>0</xdr:rowOff>
    </xdr:to>
    <xdr:sp>
      <xdr:nvSpPr>
        <xdr:cNvPr id="2" name="Rectangular Callout 2"/>
        <xdr:cNvSpPr>
          <a:spLocks/>
        </xdr:cNvSpPr>
      </xdr:nvSpPr>
      <xdr:spPr>
        <a:xfrm>
          <a:off x="3924300" y="2828925"/>
          <a:ext cx="1800225" cy="1381125"/>
        </a:xfrm>
        <a:prstGeom prst="wedgeRectCallout">
          <a:avLst>
            <a:gd name="adj1" fmla="val -22726"/>
            <a:gd name="adj2" fmla="val 49791"/>
          </a:avLst>
        </a:prstGeom>
        <a:solidFill>
          <a:srgbClr val="FFFF99">
            <a:alpha val="85000"/>
          </a:srgbClr>
        </a:solidFill>
        <a:ln w="9525" cmpd="sng">
          <a:solidFill>
            <a:srgbClr val="4F6228"/>
          </a:solidFill>
          <a:headEnd type="none"/>
          <a:tailEnd type="none"/>
        </a:ln>
      </xdr:spPr>
      <xdr:txBody>
        <a:bodyPr vertOverflow="clip" wrap="square" lIns="91440" tIns="91440" rIns="91440" bIns="91440" anchor="ctr"/>
        <a:p>
          <a:pPr algn="ctr">
            <a:defRPr/>
          </a:pPr>
          <a:r>
            <a:rPr lang="en-US" cap="none" sz="1100" b="0" i="0" u="none" baseline="0">
              <a:solidFill>
                <a:srgbClr val="008000"/>
              </a:solidFill>
            </a:rPr>
            <a:t>Do</a:t>
          </a:r>
          <a:r>
            <a:rPr lang="en-US" cap="none" sz="1100" b="0" i="0" u="none" baseline="0">
              <a:solidFill>
                <a:srgbClr val="008000"/>
              </a:solidFill>
            </a:rPr>
            <a:t> not submit this worksheet form.
</a:t>
          </a:r>
          <a:r>
            <a:rPr lang="en-US" cap="none" sz="1100" b="0" i="0" u="none" baseline="0">
              <a:solidFill>
                <a:srgbClr val="008000"/>
              </a:solidFill>
            </a:rPr>
            <a:t>
</a:t>
          </a:r>
          <a:r>
            <a:rPr lang="en-US" cap="none" sz="1100" b="0" i="0" u="none" baseline="0">
              <a:solidFill>
                <a:srgbClr val="008000"/>
              </a:solidFill>
            </a:rPr>
            <a:t>This worksheet form has all the information you need to enter on the SF-424A that you download
</a:t>
          </a:r>
          <a:r>
            <a:rPr lang="en-US" cap="none" sz="1100" b="0" i="0" u="none" baseline="0">
              <a:solidFill>
                <a:srgbClr val="008000"/>
              </a:solidFill>
            </a:rPr>
            <a:t> from grants.gov.</a:t>
          </a:r>
        </a:p>
      </xdr:txBody>
    </xdr:sp>
    <xdr:clientData/>
  </xdr:twoCellAnchor>
  <xdr:twoCellAnchor>
    <xdr:from>
      <xdr:col>5</xdr:col>
      <xdr:colOff>504825</xdr:colOff>
      <xdr:row>11</xdr:row>
      <xdr:rowOff>9525</xdr:rowOff>
    </xdr:from>
    <xdr:to>
      <xdr:col>6</xdr:col>
      <xdr:colOff>590550</xdr:colOff>
      <xdr:row>15</xdr:row>
      <xdr:rowOff>76200</xdr:rowOff>
    </xdr:to>
    <xdr:sp>
      <xdr:nvSpPr>
        <xdr:cNvPr id="3" name="Rounded Rectangular Callout 3"/>
        <xdr:cNvSpPr>
          <a:spLocks/>
        </xdr:cNvSpPr>
      </xdr:nvSpPr>
      <xdr:spPr>
        <a:xfrm>
          <a:off x="2028825" y="1181100"/>
          <a:ext cx="847725" cy="428625"/>
        </a:xfrm>
        <a:prstGeom prst="wedgeRoundRectCallout">
          <a:avLst>
            <a:gd name="adj1" fmla="val -63490"/>
            <a:gd name="adj2" fmla="val 207824"/>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Green font indicates text you must type in. </a:t>
          </a:r>
        </a:p>
      </xdr:txBody>
    </xdr:sp>
    <xdr:clientData/>
  </xdr:twoCellAnchor>
  <xdr:twoCellAnchor>
    <xdr:from>
      <xdr:col>3</xdr:col>
      <xdr:colOff>333375</xdr:colOff>
      <xdr:row>36</xdr:row>
      <xdr:rowOff>9525</xdr:rowOff>
    </xdr:from>
    <xdr:to>
      <xdr:col>5</xdr:col>
      <xdr:colOff>561975</xdr:colOff>
      <xdr:row>43</xdr:row>
      <xdr:rowOff>9525</xdr:rowOff>
    </xdr:to>
    <xdr:sp>
      <xdr:nvSpPr>
        <xdr:cNvPr id="4" name="Rounded Rectangular Callout 4"/>
        <xdr:cNvSpPr>
          <a:spLocks/>
        </xdr:cNvSpPr>
      </xdr:nvSpPr>
      <xdr:spPr>
        <a:xfrm>
          <a:off x="838200" y="3657600"/>
          <a:ext cx="1247775" cy="590550"/>
        </a:xfrm>
        <a:prstGeom prst="wedgeRoundRectCallout">
          <a:avLst>
            <a:gd name="adj1" fmla="val 72763"/>
            <a:gd name="adj2" fmla="val -4995"/>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Blue text  represents entries automatically populated or chosen by  you  from a drop-down menu . </a:t>
          </a:r>
        </a:p>
      </xdr:txBody>
    </xdr:sp>
    <xdr:clientData/>
  </xdr:twoCellAnchor>
  <xdr:twoCellAnchor>
    <xdr:from>
      <xdr:col>6</xdr:col>
      <xdr:colOff>561975</xdr:colOff>
      <xdr:row>126</xdr:row>
      <xdr:rowOff>47625</xdr:rowOff>
    </xdr:from>
    <xdr:to>
      <xdr:col>12</xdr:col>
      <xdr:colOff>485775</xdr:colOff>
      <xdr:row>130</xdr:row>
      <xdr:rowOff>19050</xdr:rowOff>
    </xdr:to>
    <xdr:sp>
      <xdr:nvSpPr>
        <xdr:cNvPr id="5" name="Rounded Rectangular Callout 5"/>
        <xdr:cNvSpPr>
          <a:spLocks/>
        </xdr:cNvSpPr>
      </xdr:nvSpPr>
      <xdr:spPr>
        <a:xfrm>
          <a:off x="2847975" y="15878175"/>
          <a:ext cx="1981200" cy="361950"/>
        </a:xfrm>
        <a:prstGeom prst="wedgeRoundRectCallout">
          <a:avLst>
            <a:gd name="adj1" fmla="val -72615"/>
            <a:gd name="adj2" fmla="val -27629"/>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Violet text for figures calculated from data entered on a linked spreadsheets.</a:t>
          </a:r>
        </a:p>
      </xdr:txBody>
    </xdr:sp>
    <xdr:clientData/>
  </xdr:twoCellAnchor>
  <xdr:twoCellAnchor>
    <xdr:from>
      <xdr:col>6</xdr:col>
      <xdr:colOff>238125</xdr:colOff>
      <xdr:row>110</xdr:row>
      <xdr:rowOff>9525</xdr:rowOff>
    </xdr:from>
    <xdr:to>
      <xdr:col>9</xdr:col>
      <xdr:colOff>762000</xdr:colOff>
      <xdr:row>112</xdr:row>
      <xdr:rowOff>47625</xdr:rowOff>
    </xdr:to>
    <xdr:sp>
      <xdr:nvSpPr>
        <xdr:cNvPr id="6" name="Rounded Rectangular Callout 6"/>
        <xdr:cNvSpPr>
          <a:spLocks/>
        </xdr:cNvSpPr>
      </xdr:nvSpPr>
      <xdr:spPr>
        <a:xfrm>
          <a:off x="2524125" y="13611225"/>
          <a:ext cx="1609725" cy="371475"/>
        </a:xfrm>
        <a:prstGeom prst="wedgeRoundRectCallout">
          <a:avLst>
            <a:gd name="adj1" fmla="val -65560"/>
            <a:gd name="adj2" fmla="val 127342"/>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If you receive an MDCP award, we notify your Members of Congress . </a:t>
          </a:r>
        </a:p>
      </xdr:txBody>
    </xdr:sp>
    <xdr:clientData/>
  </xdr:twoCellAnchor>
  <xdr:twoCellAnchor>
    <xdr:from>
      <xdr:col>7</xdr:col>
      <xdr:colOff>66675</xdr:colOff>
      <xdr:row>96</xdr:row>
      <xdr:rowOff>19050</xdr:rowOff>
    </xdr:from>
    <xdr:to>
      <xdr:col>12</xdr:col>
      <xdr:colOff>85725</xdr:colOff>
      <xdr:row>98</xdr:row>
      <xdr:rowOff>95250</xdr:rowOff>
    </xdr:to>
    <xdr:sp>
      <xdr:nvSpPr>
        <xdr:cNvPr id="7" name="Rounded Rectangular Callout 8"/>
        <xdr:cNvSpPr>
          <a:spLocks/>
        </xdr:cNvSpPr>
      </xdr:nvSpPr>
      <xdr:spPr>
        <a:xfrm>
          <a:off x="3114675" y="11506200"/>
          <a:ext cx="1314450" cy="409575"/>
        </a:xfrm>
        <a:prstGeom prst="wedgeRoundRectCallout">
          <a:avLst>
            <a:gd name="adj1" fmla="val -197555"/>
            <a:gd name="adj2" fmla="val 116851"/>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This information is not required and is rarely used.</a:t>
          </a:r>
        </a:p>
      </xdr:txBody>
    </xdr:sp>
    <xdr:clientData/>
  </xdr:twoCellAnchor>
  <xdr:twoCellAnchor>
    <xdr:from>
      <xdr:col>8</xdr:col>
      <xdr:colOff>161925</xdr:colOff>
      <xdr:row>132</xdr:row>
      <xdr:rowOff>47625</xdr:rowOff>
    </xdr:from>
    <xdr:to>
      <xdr:col>12</xdr:col>
      <xdr:colOff>1228725</xdr:colOff>
      <xdr:row>136</xdr:row>
      <xdr:rowOff>57150</xdr:rowOff>
    </xdr:to>
    <xdr:sp>
      <xdr:nvSpPr>
        <xdr:cNvPr id="8" name="Rounded Rectangular Callout 9"/>
        <xdr:cNvSpPr>
          <a:spLocks/>
        </xdr:cNvSpPr>
      </xdr:nvSpPr>
      <xdr:spPr>
        <a:xfrm>
          <a:off x="3343275" y="16440150"/>
          <a:ext cx="2228850" cy="361950"/>
        </a:xfrm>
        <a:prstGeom prst="wedgeRoundRectCallout">
          <a:avLst>
            <a:gd name="adj1" fmla="val -94800"/>
            <a:gd name="adj2" fmla="val 14861"/>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Program income is included in "b. Applicant". Do NOT enter it here or it will be double counted.</a:t>
          </a:r>
        </a:p>
      </xdr:txBody>
    </xdr:sp>
    <xdr:clientData/>
  </xdr:twoCellAnchor>
  <xdr:twoCellAnchor>
    <xdr:from>
      <xdr:col>6</xdr:col>
      <xdr:colOff>142875</xdr:colOff>
      <xdr:row>123</xdr:row>
      <xdr:rowOff>133350</xdr:rowOff>
    </xdr:from>
    <xdr:to>
      <xdr:col>12</xdr:col>
      <xdr:colOff>219075</xdr:colOff>
      <xdr:row>124</xdr:row>
      <xdr:rowOff>152400</xdr:rowOff>
    </xdr:to>
    <xdr:sp>
      <xdr:nvSpPr>
        <xdr:cNvPr id="9" name="Rounded Rectangular Callout 11"/>
        <xdr:cNvSpPr>
          <a:spLocks/>
        </xdr:cNvSpPr>
      </xdr:nvSpPr>
      <xdr:spPr>
        <a:xfrm>
          <a:off x="2428875" y="15544800"/>
          <a:ext cx="2133600" cy="161925"/>
        </a:xfrm>
        <a:prstGeom prst="wedgeRoundRectCallout">
          <a:avLst>
            <a:gd name="adj1" fmla="val -57263"/>
            <a:gd name="adj2" fmla="val -229967"/>
          </a:avLst>
        </a:prstGeom>
        <a:solidFill>
          <a:srgbClr val="FFFF99"/>
        </a:solidFill>
        <a:ln w="9525" cmpd="sng">
          <a:solidFill>
            <a:srgbClr val="4F6228"/>
          </a:solidFill>
          <a:headEnd type="none"/>
          <a:tailEnd type="none"/>
        </a:ln>
      </xdr:spPr>
      <xdr:txBody>
        <a:bodyPr vertOverflow="clip" wrap="square" lIns="18288" tIns="0" rIns="0" bIns="0"/>
        <a:p>
          <a:pPr algn="l">
            <a:defRPr/>
          </a:pPr>
          <a:r>
            <a:rPr lang="en-US" cap="none" sz="800" b="0" i="0" u="none" baseline="0">
              <a:solidFill>
                <a:srgbClr val="008000"/>
              </a:solidFill>
            </a:rPr>
            <a:t>Earliest allowable project start date  is October 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Wwhittle@BARE.org" TargetMode="External" /><Relationship Id="rId2" Type="http://schemas.openxmlformats.org/officeDocument/2006/relationships/hyperlink" Target="mailto:Apurna@AmWidgetAssoc.org" TargetMode="Externa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26"/>
  <sheetViews>
    <sheetView showOutlineSymbols="0" zoomScale="95" zoomScaleNormal="95" zoomScalePageLayoutView="0" workbookViewId="0" topLeftCell="A2">
      <selection activeCell="J9" sqref="J9"/>
    </sheetView>
  </sheetViews>
  <sheetFormatPr defaultColWidth="6.6640625" defaultRowHeight="15"/>
  <cols>
    <col min="1" max="1" width="6.6640625" style="195" customWidth="1"/>
    <col min="2" max="2" width="10.10546875" style="195" customWidth="1"/>
    <col min="3" max="3" width="11.3359375" style="195" customWidth="1"/>
    <col min="4" max="4" width="33.21484375" style="195" customWidth="1"/>
    <col min="5" max="5" width="1.5625" style="195" customWidth="1"/>
    <col min="6" max="6" width="17.4453125" style="195" customWidth="1"/>
    <col min="7" max="7" width="16.5546875" style="196" customWidth="1"/>
    <col min="8" max="16384" width="6.6640625" style="195" customWidth="1"/>
  </cols>
  <sheetData>
    <row r="2" spans="1:8" ht="36.75" customHeight="1">
      <c r="A2" s="556"/>
      <c r="B2" s="629" t="s">
        <v>303</v>
      </c>
      <c r="C2" s="630"/>
      <c r="D2" s="630"/>
      <c r="E2" s="630"/>
      <c r="F2" s="630"/>
      <c r="G2" s="630"/>
      <c r="H2" s="556"/>
    </row>
    <row r="3" spans="1:8" ht="15">
      <c r="A3" s="556"/>
      <c r="B3" s="557"/>
      <c r="C3" s="558"/>
      <c r="D3" s="559"/>
      <c r="E3" s="559"/>
      <c r="F3" s="559"/>
      <c r="G3" s="558"/>
      <c r="H3" s="556"/>
    </row>
    <row r="4" spans="1:8" s="1" customFormat="1" ht="15">
      <c r="A4" s="560"/>
      <c r="B4" s="561" t="s">
        <v>295</v>
      </c>
      <c r="C4" s="561" t="s">
        <v>306</v>
      </c>
      <c r="D4" s="561" t="s">
        <v>287</v>
      </c>
      <c r="E4" s="561"/>
      <c r="F4" s="561" t="s">
        <v>307</v>
      </c>
      <c r="G4" s="561" t="s">
        <v>298</v>
      </c>
      <c r="H4" s="560"/>
    </row>
    <row r="5" spans="1:8" ht="45">
      <c r="A5" s="556"/>
      <c r="B5" s="557" t="s">
        <v>283</v>
      </c>
      <c r="C5" s="558" t="s">
        <v>284</v>
      </c>
      <c r="D5" s="558" t="s">
        <v>296</v>
      </c>
      <c r="E5" s="558"/>
      <c r="F5" s="558" t="s">
        <v>308</v>
      </c>
      <c r="G5" s="558" t="s">
        <v>301</v>
      </c>
      <c r="H5" s="556"/>
    </row>
    <row r="6" spans="1:8" ht="67.5">
      <c r="A6" s="556"/>
      <c r="B6" s="557" t="s">
        <v>285</v>
      </c>
      <c r="C6" s="558" t="s">
        <v>284</v>
      </c>
      <c r="D6" s="558" t="s">
        <v>464</v>
      </c>
      <c r="E6" s="558"/>
      <c r="F6" s="558" t="s">
        <v>299</v>
      </c>
      <c r="G6" s="558" t="s">
        <v>297</v>
      </c>
      <c r="H6" s="556"/>
    </row>
    <row r="7" spans="1:8" ht="45">
      <c r="A7" s="556"/>
      <c r="B7" s="557" t="s">
        <v>286</v>
      </c>
      <c r="C7" s="558" t="s">
        <v>288</v>
      </c>
      <c r="D7" s="558" t="s">
        <v>463</v>
      </c>
      <c r="E7" s="558"/>
      <c r="F7" s="559" t="s">
        <v>299</v>
      </c>
      <c r="G7" s="558" t="s">
        <v>304</v>
      </c>
      <c r="H7" s="556"/>
    </row>
    <row r="8" spans="1:8" ht="90">
      <c r="A8" s="556"/>
      <c r="B8" s="557" t="s">
        <v>290</v>
      </c>
      <c r="C8" s="558" t="s">
        <v>288</v>
      </c>
      <c r="D8" s="558" t="s">
        <v>462</v>
      </c>
      <c r="E8" s="558"/>
      <c r="F8" s="558" t="s">
        <v>300</v>
      </c>
      <c r="G8" s="558"/>
      <c r="H8" s="556"/>
    </row>
    <row r="9" spans="1:8" ht="45">
      <c r="A9" s="556"/>
      <c r="B9" s="557" t="s">
        <v>289</v>
      </c>
      <c r="C9" s="558" t="s">
        <v>288</v>
      </c>
      <c r="D9" s="558" t="s">
        <v>302</v>
      </c>
      <c r="E9" s="558"/>
      <c r="F9" s="559" t="s">
        <v>299</v>
      </c>
      <c r="G9" s="558" t="s">
        <v>301</v>
      </c>
      <c r="H9" s="556"/>
    </row>
    <row r="10" spans="1:8" ht="45">
      <c r="A10" s="556"/>
      <c r="B10" s="557" t="s">
        <v>115</v>
      </c>
      <c r="C10" s="558" t="s">
        <v>288</v>
      </c>
      <c r="D10" s="558" t="s">
        <v>305</v>
      </c>
      <c r="E10" s="558"/>
      <c r="F10" s="559" t="s">
        <v>309</v>
      </c>
      <c r="G10" s="558" t="s">
        <v>301</v>
      </c>
      <c r="H10" s="556"/>
    </row>
    <row r="11" spans="1:8" ht="45">
      <c r="A11" s="556"/>
      <c r="B11" s="557" t="s">
        <v>291</v>
      </c>
      <c r="C11" s="558" t="s">
        <v>288</v>
      </c>
      <c r="D11" s="558" t="s">
        <v>310</v>
      </c>
      <c r="E11" s="558"/>
      <c r="F11" s="558" t="s">
        <v>311</v>
      </c>
      <c r="G11" s="558"/>
      <c r="H11" s="556"/>
    </row>
    <row r="12" spans="1:8" ht="45">
      <c r="A12" s="556"/>
      <c r="B12" s="557" t="s">
        <v>292</v>
      </c>
      <c r="C12" s="558" t="s">
        <v>294</v>
      </c>
      <c r="D12" s="558" t="s">
        <v>312</v>
      </c>
      <c r="E12" s="558"/>
      <c r="F12" s="559" t="s">
        <v>291</v>
      </c>
      <c r="G12" s="558"/>
      <c r="H12" s="556"/>
    </row>
    <row r="13" spans="1:8" ht="45">
      <c r="A13" s="556"/>
      <c r="B13" s="557" t="s">
        <v>293</v>
      </c>
      <c r="C13" s="558" t="s">
        <v>294</v>
      </c>
      <c r="D13" s="558" t="s">
        <v>313</v>
      </c>
      <c r="E13" s="558"/>
      <c r="F13" s="559" t="s">
        <v>291</v>
      </c>
      <c r="G13" s="558" t="s">
        <v>301</v>
      </c>
      <c r="H13" s="556"/>
    </row>
    <row r="14" spans="1:8" ht="15">
      <c r="A14" s="556"/>
      <c r="B14" s="562"/>
      <c r="C14" s="556"/>
      <c r="D14" s="563"/>
      <c r="E14" s="563"/>
      <c r="F14" s="556"/>
      <c r="G14" s="563"/>
      <c r="H14" s="556"/>
    </row>
    <row r="15" spans="2:5" ht="15">
      <c r="B15" s="103"/>
      <c r="D15" s="196"/>
      <c r="E15" s="196"/>
    </row>
    <row r="16" ht="15">
      <c r="B16" s="103"/>
    </row>
    <row r="17" ht="15">
      <c r="B17" s="103"/>
    </row>
    <row r="18" ht="15">
      <c r="B18" s="103"/>
    </row>
    <row r="19" ht="15">
      <c r="B19" s="103"/>
    </row>
    <row r="20" ht="15">
      <c r="B20" s="104"/>
    </row>
    <row r="21" ht="15">
      <c r="B21" s="191">
        <v>41968</v>
      </c>
    </row>
    <row r="22" ht="15">
      <c r="B22" s="103"/>
    </row>
    <row r="23" ht="15">
      <c r="B23" s="103"/>
    </row>
    <row r="24" ht="15">
      <c r="B24" s="103"/>
    </row>
    <row r="25" ht="15">
      <c r="B25" s="103"/>
    </row>
    <row r="26" ht="15">
      <c r="B26" s="103"/>
    </row>
  </sheetData>
  <sheetProtection/>
  <mergeCells count="1">
    <mergeCell ref="B2:G2"/>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J83"/>
  <sheetViews>
    <sheetView view="pageLayout" zoomScale="85" zoomScalePageLayoutView="85" workbookViewId="0" topLeftCell="A1">
      <selection activeCell="F6" sqref="F6"/>
    </sheetView>
  </sheetViews>
  <sheetFormatPr defaultColWidth="8.88671875" defaultRowHeight="15"/>
  <cols>
    <col min="1" max="1" width="2.88671875" style="0" customWidth="1"/>
    <col min="2" max="2" width="12.77734375" style="0" customWidth="1"/>
    <col min="3" max="3" width="1.99609375" style="0" customWidth="1"/>
    <col min="4" max="4" width="18.99609375" style="0" customWidth="1"/>
    <col min="5" max="5" width="1.2265625" style="0" customWidth="1"/>
    <col min="6" max="6" width="16.21484375" style="0" customWidth="1"/>
    <col min="7" max="7" width="1.2265625" style="0" customWidth="1"/>
    <col min="8" max="8" width="15.88671875" style="0" customWidth="1"/>
    <col min="9" max="9" width="4.6640625" style="0" hidden="1" customWidth="1"/>
    <col min="10" max="10" width="6.10546875" style="0" customWidth="1"/>
  </cols>
  <sheetData>
    <row r="2" spans="1:10" ht="15.75">
      <c r="A2" s="637" t="s">
        <v>272</v>
      </c>
      <c r="B2" s="638"/>
      <c r="C2" s="638"/>
      <c r="D2" s="638"/>
      <c r="E2" s="638"/>
      <c r="F2" s="638"/>
      <c r="G2" s="638"/>
      <c r="H2" s="638"/>
      <c r="I2" s="638"/>
      <c r="J2" s="198"/>
    </row>
    <row r="3" spans="1:10" ht="15.75">
      <c r="A3" s="199"/>
      <c r="B3" s="199"/>
      <c r="C3" s="199"/>
      <c r="D3" s="199"/>
      <c r="E3" s="199"/>
      <c r="F3" s="199"/>
      <c r="G3" s="199"/>
      <c r="H3" s="199"/>
      <c r="I3" s="200"/>
      <c r="J3" s="198"/>
    </row>
    <row r="4" spans="1:10" ht="15.75">
      <c r="A4" s="199" t="s">
        <v>314</v>
      </c>
      <c r="B4" s="199"/>
      <c r="C4" s="199"/>
      <c r="D4" s="635" t="s">
        <v>487</v>
      </c>
      <c r="E4" s="636"/>
      <c r="F4" s="636"/>
      <c r="G4" s="636"/>
      <c r="H4" s="636"/>
      <c r="I4" s="200"/>
      <c r="J4" s="198"/>
    </row>
    <row r="5" spans="1:10" ht="15.75">
      <c r="A5" s="199"/>
      <c r="B5" s="199"/>
      <c r="C5" s="199"/>
      <c r="D5" s="199"/>
      <c r="E5" s="199"/>
      <c r="F5" s="199"/>
      <c r="G5" s="199"/>
      <c r="H5" s="199"/>
      <c r="I5" s="200"/>
      <c r="J5" s="198"/>
    </row>
    <row r="6" spans="1:10" ht="15.75">
      <c r="A6" s="199" t="s">
        <v>275</v>
      </c>
      <c r="B6" s="199"/>
      <c r="C6" s="199"/>
      <c r="D6" s="199"/>
      <c r="E6" s="199"/>
      <c r="F6" s="199"/>
      <c r="G6" s="199"/>
      <c r="H6" s="199"/>
      <c r="I6" s="200"/>
      <c r="J6" s="198"/>
    </row>
    <row r="7" spans="1:10" ht="15.75">
      <c r="A7" s="199"/>
      <c r="B7" s="199" t="s">
        <v>316</v>
      </c>
      <c r="C7" s="199"/>
      <c r="D7" s="633" t="s">
        <v>486</v>
      </c>
      <c r="E7" s="634"/>
      <c r="F7" s="634"/>
      <c r="G7" s="634"/>
      <c r="H7" s="634"/>
      <c r="I7" s="200"/>
      <c r="J7" s="198"/>
    </row>
    <row r="8" spans="1:10" ht="15.75">
      <c r="A8" s="199"/>
      <c r="B8" s="199" t="s">
        <v>317</v>
      </c>
      <c r="C8" s="199"/>
      <c r="D8" s="633"/>
      <c r="E8" s="639"/>
      <c r="F8" s="639"/>
      <c r="G8" s="639"/>
      <c r="H8" s="639"/>
      <c r="I8" s="200"/>
      <c r="J8" s="198"/>
    </row>
    <row r="9" spans="1:10" ht="15.75">
      <c r="A9" s="199"/>
      <c r="B9" s="199" t="s">
        <v>12</v>
      </c>
      <c r="C9" s="199"/>
      <c r="D9" s="633"/>
      <c r="E9" s="639"/>
      <c r="F9" s="639"/>
      <c r="G9" s="639"/>
      <c r="H9" s="639"/>
      <c r="I9" s="200"/>
      <c r="J9" s="198"/>
    </row>
    <row r="10" spans="1:10" ht="15">
      <c r="A10" s="197"/>
      <c r="B10" s="197"/>
      <c r="C10" s="197"/>
      <c r="D10" s="197"/>
      <c r="E10" s="197"/>
      <c r="F10" s="197"/>
      <c r="G10" s="197"/>
      <c r="H10" s="197"/>
      <c r="J10" s="198"/>
    </row>
    <row r="11" spans="1:10" ht="15.75">
      <c r="A11" s="199" t="s">
        <v>315</v>
      </c>
      <c r="B11" s="199"/>
      <c r="C11" s="199"/>
      <c r="D11" s="201" t="s">
        <v>276</v>
      </c>
      <c r="E11" s="201"/>
      <c r="F11" s="202" t="s">
        <v>277</v>
      </c>
      <c r="G11" s="202"/>
      <c r="H11" s="202" t="s">
        <v>278</v>
      </c>
      <c r="I11" s="200"/>
      <c r="J11" s="198"/>
    </row>
    <row r="12" spans="1:10" ht="15.75">
      <c r="A12" s="199"/>
      <c r="B12" s="199" t="s">
        <v>316</v>
      </c>
      <c r="C12" s="199"/>
      <c r="D12" s="498" t="s">
        <v>319</v>
      </c>
      <c r="E12" s="201"/>
      <c r="F12" s="499">
        <v>5000000000</v>
      </c>
      <c r="G12" s="201"/>
      <c r="H12" s="499">
        <v>250000000</v>
      </c>
      <c r="I12" s="200"/>
      <c r="J12" s="437">
        <f aca="true" t="shared" si="0" ref="J12:J17">IF(F12&gt;0,H12/F12,"")</f>
        <v>0.05</v>
      </c>
    </row>
    <row r="13" spans="1:10" ht="15.75">
      <c r="A13" s="199"/>
      <c r="B13" s="199"/>
      <c r="C13" s="199"/>
      <c r="D13" s="498"/>
      <c r="E13" s="201"/>
      <c r="F13" s="499"/>
      <c r="G13" s="201"/>
      <c r="H13" s="499"/>
      <c r="I13" s="200"/>
      <c r="J13" s="437">
        <f t="shared" si="0"/>
      </c>
    </row>
    <row r="14" spans="1:10" ht="15.75">
      <c r="A14" s="199"/>
      <c r="B14" s="199" t="s">
        <v>317</v>
      </c>
      <c r="C14" s="199"/>
      <c r="D14" s="498"/>
      <c r="E14" s="199"/>
      <c r="F14" s="499"/>
      <c r="G14" s="199"/>
      <c r="H14" s="499"/>
      <c r="I14" s="200"/>
      <c r="J14" s="437">
        <f t="shared" si="0"/>
      </c>
    </row>
    <row r="15" spans="1:10" ht="15.75">
      <c r="A15" s="199"/>
      <c r="B15" s="199"/>
      <c r="C15" s="199"/>
      <c r="D15" s="498"/>
      <c r="E15" s="199"/>
      <c r="F15" s="499"/>
      <c r="G15" s="199"/>
      <c r="H15" s="499"/>
      <c r="I15" s="200"/>
      <c r="J15" s="437">
        <f t="shared" si="0"/>
      </c>
    </row>
    <row r="16" spans="1:10" ht="15.75">
      <c r="A16" s="199"/>
      <c r="B16" s="199" t="s">
        <v>318</v>
      </c>
      <c r="C16" s="199"/>
      <c r="D16" s="498"/>
      <c r="E16" s="199"/>
      <c r="F16" s="499"/>
      <c r="G16" s="199"/>
      <c r="H16" s="499"/>
      <c r="I16" s="200"/>
      <c r="J16" s="437">
        <f t="shared" si="0"/>
      </c>
    </row>
    <row r="17" spans="1:10" ht="15.75">
      <c r="A17" s="199"/>
      <c r="B17" s="199"/>
      <c r="C17" s="199"/>
      <c r="D17" s="498"/>
      <c r="E17" s="199"/>
      <c r="F17" s="499"/>
      <c r="G17" s="199"/>
      <c r="H17" s="499"/>
      <c r="I17" s="200"/>
      <c r="J17" s="203">
        <f t="shared" si="0"/>
      </c>
    </row>
    <row r="18" spans="1:10" ht="15.75">
      <c r="A18" s="199"/>
      <c r="B18" s="199"/>
      <c r="C18" s="199"/>
      <c r="D18" s="199"/>
      <c r="E18" s="199"/>
      <c r="F18" s="198"/>
      <c r="G18" s="199"/>
      <c r="H18" s="198"/>
      <c r="I18" s="200"/>
      <c r="J18" s="204"/>
    </row>
    <row r="19" spans="1:10" ht="15.75">
      <c r="A19" s="199"/>
      <c r="B19" s="199"/>
      <c r="C19" s="199"/>
      <c r="D19" s="199"/>
      <c r="E19" s="199"/>
      <c r="F19" s="199"/>
      <c r="G19" s="199"/>
      <c r="H19" s="199"/>
      <c r="I19" s="200"/>
      <c r="J19" s="204"/>
    </row>
    <row r="20" spans="1:10" ht="15.75">
      <c r="A20" s="199" t="s">
        <v>281</v>
      </c>
      <c r="B20" s="199"/>
      <c r="C20" s="199"/>
      <c r="D20" s="626">
        <f>'DoNotSubmit-424-online'!$E$121</f>
        <v>41640</v>
      </c>
      <c r="E20" s="205"/>
      <c r="F20" s="626">
        <f>'DoNotSubmit-424-online'!$J$121</f>
        <v>42735</v>
      </c>
      <c r="G20" s="199"/>
      <c r="H20" s="199"/>
      <c r="I20" s="200"/>
      <c r="J20" s="198"/>
    </row>
    <row r="21" spans="1:10" ht="15.75">
      <c r="A21" s="199"/>
      <c r="B21" s="199"/>
      <c r="C21" s="199"/>
      <c r="D21" s="199"/>
      <c r="E21" s="205"/>
      <c r="F21" s="199"/>
      <c r="G21" s="199"/>
      <c r="H21" s="199"/>
      <c r="I21" s="200"/>
      <c r="J21" s="198"/>
    </row>
    <row r="22" spans="1:10" ht="15.75">
      <c r="A22" s="199" t="s">
        <v>320</v>
      </c>
      <c r="B22" s="199"/>
      <c r="C22" s="199"/>
      <c r="D22" s="202" t="s">
        <v>321</v>
      </c>
      <c r="E22" s="202"/>
      <c r="F22" s="202" t="s">
        <v>322</v>
      </c>
      <c r="G22" s="199"/>
      <c r="H22" s="199"/>
      <c r="I22" s="200"/>
      <c r="J22" s="198"/>
    </row>
    <row r="23" spans="1:10" ht="15">
      <c r="A23" s="206"/>
      <c r="B23" s="206"/>
      <c r="C23" s="206"/>
      <c r="D23" s="625">
        <f>'PN-Performance'!V32</f>
        <v>87360000</v>
      </c>
      <c r="E23" s="206"/>
      <c r="F23" s="624">
        <f>'PN-Performance'!AW49</f>
        <v>215520000</v>
      </c>
      <c r="G23" s="206"/>
      <c r="H23" s="206"/>
      <c r="I23" s="197"/>
      <c r="J23" s="198"/>
    </row>
    <row r="24" spans="1:10" ht="15.75">
      <c r="A24" s="199"/>
      <c r="B24" s="199"/>
      <c r="C24" s="199"/>
      <c r="D24" s="199"/>
      <c r="E24" s="199"/>
      <c r="F24" s="199"/>
      <c r="G24" s="199"/>
      <c r="H24" s="199"/>
      <c r="I24" s="200"/>
      <c r="J24" s="198"/>
    </row>
    <row r="25" spans="1:10" ht="15.75">
      <c r="A25" s="199" t="s">
        <v>323</v>
      </c>
      <c r="B25" s="199"/>
      <c r="C25" s="199"/>
      <c r="D25" s="496">
        <f>'Budget-Period'!$D$39</f>
        <v>299562</v>
      </c>
      <c r="E25" s="207" t="s">
        <v>282</v>
      </c>
      <c r="F25" s="496">
        <f>'Budget-Period'!$E$39+'Budget-Period'!$F$39+'Budget-Period'!$G$39</f>
        <v>607484</v>
      </c>
      <c r="G25" s="207" t="s">
        <v>19</v>
      </c>
      <c r="H25" s="497">
        <f>D25+F25</f>
        <v>907046</v>
      </c>
      <c r="I25" s="200"/>
      <c r="J25" s="437">
        <f>D25/H25</f>
        <v>0.33</v>
      </c>
    </row>
    <row r="26" spans="1:10" ht="15.75">
      <c r="A26" s="199"/>
      <c r="B26" s="199"/>
      <c r="C26" s="199"/>
      <c r="D26" s="199"/>
      <c r="E26" s="199"/>
      <c r="F26" s="199"/>
      <c r="G26" s="199"/>
      <c r="H26" s="199"/>
      <c r="I26" s="200"/>
      <c r="J26" s="198"/>
    </row>
    <row r="27" spans="1:10" ht="15.75">
      <c r="A27" s="199" t="s">
        <v>324</v>
      </c>
      <c r="B27" s="199"/>
      <c r="C27" s="199">
        <v>1</v>
      </c>
      <c r="D27" s="631" t="s">
        <v>483</v>
      </c>
      <c r="E27" s="632"/>
      <c r="F27" s="632"/>
      <c r="G27" s="632"/>
      <c r="H27" s="632"/>
      <c r="I27" s="200"/>
      <c r="J27" s="198"/>
    </row>
    <row r="28" spans="1:10" ht="15.75">
      <c r="A28" s="199"/>
      <c r="B28" s="199"/>
      <c r="C28" s="199">
        <v>2</v>
      </c>
      <c r="D28" s="631"/>
      <c r="E28" s="632"/>
      <c r="F28" s="632"/>
      <c r="G28" s="632"/>
      <c r="H28" s="632"/>
      <c r="I28" s="200"/>
      <c r="J28" s="198"/>
    </row>
    <row r="29" spans="1:10" ht="15.75">
      <c r="A29" s="199"/>
      <c r="B29" s="199"/>
      <c r="C29" s="199">
        <v>3</v>
      </c>
      <c r="D29" s="631"/>
      <c r="E29" s="632"/>
      <c r="F29" s="632"/>
      <c r="G29" s="632"/>
      <c r="H29" s="632"/>
      <c r="I29" s="200"/>
      <c r="J29" s="198"/>
    </row>
    <row r="30" spans="1:10" ht="15.75">
      <c r="A30" s="199"/>
      <c r="B30" s="199"/>
      <c r="C30" s="199">
        <v>4</v>
      </c>
      <c r="D30" s="631"/>
      <c r="E30" s="632"/>
      <c r="F30" s="632"/>
      <c r="G30" s="632"/>
      <c r="H30" s="632"/>
      <c r="I30" s="200"/>
      <c r="J30" s="198"/>
    </row>
    <row r="31" spans="1:10" ht="15.75">
      <c r="A31" s="199"/>
      <c r="B31" s="199"/>
      <c r="C31" s="199">
        <v>5</v>
      </c>
      <c r="D31" s="631"/>
      <c r="E31" s="632"/>
      <c r="F31" s="632"/>
      <c r="G31" s="632"/>
      <c r="H31" s="632"/>
      <c r="I31" s="200"/>
      <c r="J31" s="198"/>
    </row>
    <row r="32" spans="1:10" ht="15.75">
      <c r="A32" s="199"/>
      <c r="B32" s="199"/>
      <c r="C32" s="199"/>
      <c r="D32" s="199"/>
      <c r="E32" s="199"/>
      <c r="F32" s="199"/>
      <c r="G32" s="199"/>
      <c r="H32" s="199"/>
      <c r="I32" s="200"/>
      <c r="J32" s="198"/>
    </row>
    <row r="33" spans="1:10" ht="15.75">
      <c r="A33" s="199" t="s">
        <v>279</v>
      </c>
      <c r="B33" s="199"/>
      <c r="C33" s="199"/>
      <c r="D33" s="201" t="s">
        <v>273</v>
      </c>
      <c r="E33" s="201"/>
      <c r="F33" s="201" t="s">
        <v>274</v>
      </c>
      <c r="G33" s="199"/>
      <c r="H33" s="201" t="s">
        <v>274</v>
      </c>
      <c r="I33" s="200"/>
      <c r="J33" s="198"/>
    </row>
    <row r="34" spans="1:10" ht="15.75">
      <c r="A34" s="199"/>
      <c r="B34" s="199" t="s">
        <v>280</v>
      </c>
      <c r="C34" s="199"/>
      <c r="D34" s="500" t="s">
        <v>325</v>
      </c>
      <c r="E34" s="208"/>
      <c r="F34" s="500" t="s">
        <v>326</v>
      </c>
      <c r="G34" s="208"/>
      <c r="H34" s="500"/>
      <c r="I34" s="200"/>
      <c r="J34" s="198"/>
    </row>
    <row r="35" spans="1:10" ht="15.75">
      <c r="A35" s="199"/>
      <c r="B35" s="200"/>
      <c r="C35" s="199"/>
      <c r="D35" s="500" t="s">
        <v>484</v>
      </c>
      <c r="E35" s="208"/>
      <c r="F35" s="500" t="s">
        <v>327</v>
      </c>
      <c r="G35" s="208"/>
      <c r="H35" s="500" t="s">
        <v>329</v>
      </c>
      <c r="I35" s="200"/>
      <c r="J35" s="198"/>
    </row>
    <row r="36" spans="1:10" ht="30">
      <c r="A36" s="199"/>
      <c r="B36" s="199"/>
      <c r="C36" s="199"/>
      <c r="D36" s="500" t="s">
        <v>485</v>
      </c>
      <c r="E36" s="208"/>
      <c r="F36" s="500" t="s">
        <v>328</v>
      </c>
      <c r="G36" s="208"/>
      <c r="H36" s="500"/>
      <c r="I36" s="200"/>
      <c r="J36" s="198"/>
    </row>
    <row r="37" spans="1:10" ht="15.75">
      <c r="A37" s="199"/>
      <c r="B37" s="199"/>
      <c r="C37" s="199"/>
      <c r="D37" s="500" t="s">
        <v>330</v>
      </c>
      <c r="E37" s="208"/>
      <c r="F37" s="500" t="s">
        <v>331</v>
      </c>
      <c r="G37" s="208"/>
      <c r="H37" s="500"/>
      <c r="I37" s="200"/>
      <c r="J37" s="198"/>
    </row>
    <row r="38" spans="1:10" ht="15.75">
      <c r="A38" s="199"/>
      <c r="B38" s="199"/>
      <c r="C38" s="199"/>
      <c r="D38" s="500"/>
      <c r="E38" s="208"/>
      <c r="F38" s="500"/>
      <c r="G38" s="208"/>
      <c r="H38" s="500"/>
      <c r="I38" s="200"/>
      <c r="J38" s="198"/>
    </row>
    <row r="39" spans="1:10" ht="15.75">
      <c r="A39" s="199"/>
      <c r="B39" s="199" t="s">
        <v>12</v>
      </c>
      <c r="C39" s="199"/>
      <c r="D39" s="500"/>
      <c r="E39" s="208"/>
      <c r="F39" s="500"/>
      <c r="G39" s="208"/>
      <c r="H39" s="500"/>
      <c r="I39" s="200"/>
      <c r="J39" s="198"/>
    </row>
    <row r="40" spans="1:10" ht="15.75">
      <c r="A40" s="199"/>
      <c r="B40" s="199"/>
      <c r="C40" s="199"/>
      <c r="D40" s="500"/>
      <c r="E40" s="208"/>
      <c r="F40" s="500"/>
      <c r="G40" s="208"/>
      <c r="H40" s="500"/>
      <c r="I40" s="200"/>
      <c r="J40" s="198"/>
    </row>
    <row r="41" spans="1:10" ht="15.75">
      <c r="A41" s="199"/>
      <c r="B41" s="199"/>
      <c r="C41" s="199"/>
      <c r="D41" s="500"/>
      <c r="E41" s="208"/>
      <c r="F41" s="500"/>
      <c r="G41" s="208"/>
      <c r="H41" s="500"/>
      <c r="I41" s="200"/>
      <c r="J41" s="198"/>
    </row>
    <row r="42" spans="1:10" ht="15.75">
      <c r="A42" s="199"/>
      <c r="B42" s="199"/>
      <c r="C42" s="199"/>
      <c r="D42" s="438"/>
      <c r="E42" s="208"/>
      <c r="F42" s="438"/>
      <c r="G42" s="208"/>
      <c r="H42" s="438"/>
      <c r="I42" s="200"/>
      <c r="J42" s="198"/>
    </row>
    <row r="43" spans="1:9" ht="15">
      <c r="A43" s="194"/>
      <c r="B43" s="194"/>
      <c r="C43" s="194"/>
      <c r="D43" s="194"/>
      <c r="E43" s="194"/>
      <c r="F43" s="194"/>
      <c r="G43" s="194"/>
      <c r="H43" s="194"/>
      <c r="I43" s="194"/>
    </row>
    <row r="44" spans="1:9" ht="15">
      <c r="A44" s="194"/>
      <c r="B44" s="194"/>
      <c r="C44" s="194"/>
      <c r="D44" s="194"/>
      <c r="E44" s="194"/>
      <c r="F44" s="194"/>
      <c r="G44" s="194"/>
      <c r="H44" s="194"/>
      <c r="I44" s="194"/>
    </row>
    <row r="45" spans="1:9" ht="15">
      <c r="A45" s="194"/>
      <c r="B45" s="194"/>
      <c r="C45" s="194"/>
      <c r="D45" s="194"/>
      <c r="E45" s="194"/>
      <c r="F45" s="194"/>
      <c r="G45" s="194"/>
      <c r="H45" s="194"/>
      <c r="I45" s="194"/>
    </row>
    <row r="46" spans="1:9" ht="15">
      <c r="A46" s="194"/>
      <c r="B46" s="194"/>
      <c r="C46" s="194"/>
      <c r="D46" s="194"/>
      <c r="E46" s="194"/>
      <c r="F46" s="194"/>
      <c r="G46" s="194"/>
      <c r="H46" s="194"/>
      <c r="I46" s="194"/>
    </row>
    <row r="47" spans="1:9" ht="15">
      <c r="A47" s="194"/>
      <c r="B47" s="194"/>
      <c r="C47" s="194"/>
      <c r="D47" s="194"/>
      <c r="E47" s="194"/>
      <c r="F47" s="194"/>
      <c r="G47" s="194"/>
      <c r="H47" s="194"/>
      <c r="I47" s="194"/>
    </row>
    <row r="48" spans="1:9" ht="15">
      <c r="A48" s="194"/>
      <c r="B48" s="194"/>
      <c r="C48" s="194"/>
      <c r="D48" s="194"/>
      <c r="E48" s="194"/>
      <c r="F48" s="194"/>
      <c r="G48" s="194"/>
      <c r="H48" s="194"/>
      <c r="I48" s="194"/>
    </row>
    <row r="49" spans="1:9" ht="15">
      <c r="A49" s="194"/>
      <c r="B49" s="194"/>
      <c r="C49" s="194"/>
      <c r="D49" s="194"/>
      <c r="E49" s="194"/>
      <c r="F49" s="194"/>
      <c r="G49" s="194"/>
      <c r="H49" s="194"/>
      <c r="I49" s="194"/>
    </row>
    <row r="50" spans="1:9" ht="15">
      <c r="A50" s="194"/>
      <c r="B50" s="194"/>
      <c r="C50" s="194"/>
      <c r="D50" s="194"/>
      <c r="E50" s="194"/>
      <c r="F50" s="194"/>
      <c r="G50" s="194"/>
      <c r="H50" s="194"/>
      <c r="I50" s="194"/>
    </row>
    <row r="51" spans="1:9" ht="15">
      <c r="A51" s="194"/>
      <c r="B51" s="194"/>
      <c r="C51" s="194"/>
      <c r="D51" s="194"/>
      <c r="E51" s="194"/>
      <c r="F51" s="194"/>
      <c r="G51" s="194"/>
      <c r="H51" s="194"/>
      <c r="I51" s="194"/>
    </row>
    <row r="52" spans="1:9" ht="15">
      <c r="A52" s="194"/>
      <c r="B52" s="194"/>
      <c r="C52" s="194"/>
      <c r="D52" s="194"/>
      <c r="E52" s="194"/>
      <c r="F52" s="194"/>
      <c r="G52" s="194"/>
      <c r="H52" s="194"/>
      <c r="I52" s="194"/>
    </row>
    <row r="53" spans="1:9" ht="15">
      <c r="A53" s="194"/>
      <c r="B53" s="194"/>
      <c r="C53" s="194"/>
      <c r="D53" s="194"/>
      <c r="E53" s="194"/>
      <c r="F53" s="194"/>
      <c r="G53" s="194"/>
      <c r="H53" s="194"/>
      <c r="I53" s="194"/>
    </row>
    <row r="54" spans="1:9" ht="15">
      <c r="A54" s="194"/>
      <c r="B54" s="194"/>
      <c r="C54" s="194"/>
      <c r="D54" s="194"/>
      <c r="E54" s="194"/>
      <c r="F54" s="194"/>
      <c r="G54" s="194"/>
      <c r="H54" s="194"/>
      <c r="I54" s="194"/>
    </row>
    <row r="55" spans="1:9" ht="15">
      <c r="A55" s="194"/>
      <c r="B55" s="194"/>
      <c r="C55" s="194"/>
      <c r="D55" s="194"/>
      <c r="E55" s="194"/>
      <c r="F55" s="194"/>
      <c r="G55" s="194"/>
      <c r="H55" s="194"/>
      <c r="I55" s="194"/>
    </row>
    <row r="56" spans="1:9" ht="15">
      <c r="A56" s="194"/>
      <c r="B56" s="194"/>
      <c r="C56" s="194"/>
      <c r="D56" s="194"/>
      <c r="E56" s="194"/>
      <c r="F56" s="194"/>
      <c r="G56" s="194"/>
      <c r="H56" s="194"/>
      <c r="I56" s="194"/>
    </row>
    <row r="57" spans="1:9" ht="15">
      <c r="A57" s="194"/>
      <c r="B57" s="194"/>
      <c r="C57" s="194"/>
      <c r="D57" s="194"/>
      <c r="E57" s="194"/>
      <c r="F57" s="194"/>
      <c r="G57" s="194"/>
      <c r="H57" s="194"/>
      <c r="I57" s="194"/>
    </row>
    <row r="58" spans="1:9" ht="15">
      <c r="A58" s="194"/>
      <c r="B58" s="194"/>
      <c r="C58" s="194"/>
      <c r="D58" s="194"/>
      <c r="E58" s="194"/>
      <c r="F58" s="194"/>
      <c r="G58" s="194"/>
      <c r="H58" s="194"/>
      <c r="I58" s="194"/>
    </row>
    <row r="59" spans="1:9" ht="15">
      <c r="A59" s="194"/>
      <c r="B59" s="194"/>
      <c r="C59" s="194"/>
      <c r="D59" s="194"/>
      <c r="E59" s="194"/>
      <c r="F59" s="194"/>
      <c r="G59" s="194"/>
      <c r="H59" s="194"/>
      <c r="I59" s="194"/>
    </row>
    <row r="60" spans="1:9" ht="15">
      <c r="A60" s="194"/>
      <c r="B60" s="194"/>
      <c r="C60" s="194"/>
      <c r="D60" s="194"/>
      <c r="E60" s="194"/>
      <c r="F60" s="194"/>
      <c r="G60" s="194"/>
      <c r="H60" s="194"/>
      <c r="I60" s="194"/>
    </row>
    <row r="61" spans="1:9" ht="15">
      <c r="A61" s="194"/>
      <c r="B61" s="194"/>
      <c r="C61" s="194"/>
      <c r="D61" s="194"/>
      <c r="E61" s="194"/>
      <c r="F61" s="194"/>
      <c r="G61" s="194"/>
      <c r="H61" s="194"/>
      <c r="I61" s="194"/>
    </row>
    <row r="62" spans="1:9" ht="15">
      <c r="A62" s="194"/>
      <c r="B62" s="194"/>
      <c r="C62" s="194"/>
      <c r="D62" s="194"/>
      <c r="E62" s="194"/>
      <c r="F62" s="194"/>
      <c r="G62" s="194"/>
      <c r="H62" s="194"/>
      <c r="I62" s="194"/>
    </row>
    <row r="63" spans="1:9" ht="15">
      <c r="A63" s="194"/>
      <c r="B63" s="194"/>
      <c r="C63" s="194"/>
      <c r="D63" s="194"/>
      <c r="E63" s="194"/>
      <c r="F63" s="194"/>
      <c r="G63" s="194"/>
      <c r="H63" s="194"/>
      <c r="I63" s="194"/>
    </row>
    <row r="64" spans="1:9" ht="15">
      <c r="A64" s="194"/>
      <c r="B64" s="194"/>
      <c r="C64" s="194"/>
      <c r="D64" s="194"/>
      <c r="E64" s="194"/>
      <c r="F64" s="194"/>
      <c r="G64" s="194"/>
      <c r="H64" s="194"/>
      <c r="I64" s="194"/>
    </row>
    <row r="65" spans="1:9" ht="15">
      <c r="A65" s="194"/>
      <c r="B65" s="194"/>
      <c r="C65" s="194"/>
      <c r="D65" s="194"/>
      <c r="E65" s="194"/>
      <c r="F65" s="194"/>
      <c r="G65" s="194"/>
      <c r="H65" s="194"/>
      <c r="I65" s="194"/>
    </row>
    <row r="66" spans="1:9" ht="15">
      <c r="A66" s="194"/>
      <c r="B66" s="194"/>
      <c r="C66" s="194"/>
      <c r="D66" s="194"/>
      <c r="E66" s="194"/>
      <c r="F66" s="194"/>
      <c r="G66" s="194"/>
      <c r="H66" s="194"/>
      <c r="I66" s="194"/>
    </row>
    <row r="67" spans="1:9" ht="15">
      <c r="A67" s="194"/>
      <c r="B67" s="194"/>
      <c r="C67" s="194"/>
      <c r="D67" s="194"/>
      <c r="E67" s="194"/>
      <c r="F67" s="194"/>
      <c r="G67" s="194"/>
      <c r="H67" s="194"/>
      <c r="I67" s="194"/>
    </row>
    <row r="68" spans="1:9" ht="15">
      <c r="A68" s="194"/>
      <c r="B68" s="194"/>
      <c r="C68" s="194"/>
      <c r="D68" s="194"/>
      <c r="E68" s="194"/>
      <c r="F68" s="194"/>
      <c r="G68" s="194"/>
      <c r="H68" s="194"/>
      <c r="I68" s="194"/>
    </row>
    <row r="69" spans="1:9" ht="15">
      <c r="A69" s="194"/>
      <c r="B69" s="194"/>
      <c r="C69" s="194"/>
      <c r="D69" s="194"/>
      <c r="E69" s="194"/>
      <c r="F69" s="194"/>
      <c r="G69" s="194"/>
      <c r="H69" s="194"/>
      <c r="I69" s="194"/>
    </row>
    <row r="70" spans="1:9" ht="15">
      <c r="A70" s="194"/>
      <c r="B70" s="194"/>
      <c r="C70" s="194"/>
      <c r="D70" s="194"/>
      <c r="E70" s="194"/>
      <c r="F70" s="194"/>
      <c r="G70" s="194"/>
      <c r="H70" s="194"/>
      <c r="I70" s="194"/>
    </row>
    <row r="71" spans="1:9" ht="15">
      <c r="A71" s="194"/>
      <c r="B71" s="194"/>
      <c r="C71" s="194"/>
      <c r="D71" s="194"/>
      <c r="E71" s="194"/>
      <c r="F71" s="194"/>
      <c r="G71" s="194"/>
      <c r="H71" s="194"/>
      <c r="I71" s="194"/>
    </row>
    <row r="72" spans="1:9" ht="15">
      <c r="A72" s="194"/>
      <c r="B72" s="194"/>
      <c r="C72" s="194"/>
      <c r="D72" s="194"/>
      <c r="E72" s="194"/>
      <c r="F72" s="194"/>
      <c r="G72" s="194"/>
      <c r="H72" s="194"/>
      <c r="I72" s="194"/>
    </row>
    <row r="73" spans="1:9" ht="15">
      <c r="A73" s="194"/>
      <c r="B73" s="194"/>
      <c r="C73" s="194"/>
      <c r="D73" s="194"/>
      <c r="E73" s="194"/>
      <c r="F73" s="194"/>
      <c r="G73" s="194"/>
      <c r="H73" s="194"/>
      <c r="I73" s="194"/>
    </row>
    <row r="74" spans="1:9" ht="15">
      <c r="A74" s="194"/>
      <c r="B74" s="194"/>
      <c r="C74" s="194"/>
      <c r="D74" s="194"/>
      <c r="E74" s="194"/>
      <c r="F74" s="194"/>
      <c r="G74" s="194"/>
      <c r="H74" s="194"/>
      <c r="I74" s="194"/>
    </row>
    <row r="75" spans="1:9" ht="15">
      <c r="A75" s="194"/>
      <c r="B75" s="194"/>
      <c r="C75" s="194"/>
      <c r="D75" s="194"/>
      <c r="E75" s="194"/>
      <c r="F75" s="194"/>
      <c r="G75" s="194"/>
      <c r="H75" s="194"/>
      <c r="I75" s="194"/>
    </row>
    <row r="76" spans="1:9" ht="15">
      <c r="A76" s="194"/>
      <c r="B76" s="194"/>
      <c r="C76" s="194"/>
      <c r="D76" s="194"/>
      <c r="E76" s="194"/>
      <c r="F76" s="194"/>
      <c r="G76" s="194"/>
      <c r="H76" s="194"/>
      <c r="I76" s="194"/>
    </row>
    <row r="77" spans="1:9" ht="15">
      <c r="A77" s="194"/>
      <c r="B77" s="194"/>
      <c r="C77" s="194"/>
      <c r="D77" s="194"/>
      <c r="E77" s="194"/>
      <c r="F77" s="194"/>
      <c r="G77" s="194"/>
      <c r="H77" s="194"/>
      <c r="I77" s="194"/>
    </row>
    <row r="78" spans="1:9" ht="15">
      <c r="A78" s="194"/>
      <c r="B78" s="194"/>
      <c r="C78" s="194"/>
      <c r="D78" s="194"/>
      <c r="E78" s="194"/>
      <c r="F78" s="194"/>
      <c r="G78" s="194"/>
      <c r="H78" s="194"/>
      <c r="I78" s="194"/>
    </row>
    <row r="79" spans="1:9" ht="15">
      <c r="A79" s="194"/>
      <c r="B79" s="194"/>
      <c r="C79" s="194"/>
      <c r="D79" s="194"/>
      <c r="E79" s="194"/>
      <c r="F79" s="194"/>
      <c r="G79" s="194"/>
      <c r="H79" s="194"/>
      <c r="I79" s="194"/>
    </row>
    <row r="80" spans="1:9" ht="15">
      <c r="A80" s="194"/>
      <c r="B80" s="194"/>
      <c r="C80" s="194"/>
      <c r="D80" s="194"/>
      <c r="E80" s="194"/>
      <c r="F80" s="194"/>
      <c r="G80" s="194"/>
      <c r="H80" s="194"/>
      <c r="I80" s="194"/>
    </row>
    <row r="81" spans="1:9" ht="15">
      <c r="A81" s="194"/>
      <c r="B81" s="194"/>
      <c r="C81" s="194"/>
      <c r="D81" s="194"/>
      <c r="E81" s="194"/>
      <c r="F81" s="194"/>
      <c r="G81" s="194"/>
      <c r="H81" s="194"/>
      <c r="I81" s="194"/>
    </row>
    <row r="82" spans="1:9" ht="15">
      <c r="A82" s="194"/>
      <c r="B82" s="194"/>
      <c r="C82" s="194"/>
      <c r="D82" s="194"/>
      <c r="E82" s="194"/>
      <c r="F82" s="194"/>
      <c r="G82" s="194"/>
      <c r="H82" s="194"/>
      <c r="I82" s="194"/>
    </row>
    <row r="83" spans="1:9" ht="15">
      <c r="A83" s="194"/>
      <c r="B83" s="194"/>
      <c r="C83" s="194"/>
      <c r="D83" s="194"/>
      <c r="E83" s="194"/>
      <c r="F83" s="194"/>
      <c r="G83" s="194"/>
      <c r="H83" s="194"/>
      <c r="I83" s="194"/>
    </row>
  </sheetData>
  <sheetProtection/>
  <mergeCells count="10">
    <mergeCell ref="D30:H30"/>
    <mergeCell ref="D31:H31"/>
    <mergeCell ref="D7:H7"/>
    <mergeCell ref="D4:H4"/>
    <mergeCell ref="A2:I2"/>
    <mergeCell ref="D27:H27"/>
    <mergeCell ref="D28:H28"/>
    <mergeCell ref="D29:H29"/>
    <mergeCell ref="D9:H9"/>
    <mergeCell ref="D8:H8"/>
  </mergeCells>
  <printOptions/>
  <pageMargins left="0.6875" right="0.25" top="0.75" bottom="0.75" header="0.3" footer="0.3"/>
  <pageSetup horizontalDpi="1200" verticalDpi="1200" orientation="portrait" r:id="rId3"/>
  <headerFooter>
    <oddHeader>&amp;C&amp;"Papyrus condensed,Bold"&amp;18&amp;K7030A0BARE&amp;"Papyrus condensed,Regular"  &amp;"Arial,Regular"&amp;12&amp;K000000
   &amp;"Papyrus condensed,Regular"&amp;K7030A0Business Alliance for Renewable Energy&amp;"Arial,Regular"&amp;K000000
</oddHeader>
  </headerFooter>
  <legacyDrawing r:id="rId2"/>
</worksheet>
</file>

<file path=xl/worksheets/sheet3.xml><?xml version="1.0" encoding="utf-8"?>
<worksheet xmlns="http://schemas.openxmlformats.org/spreadsheetml/2006/main" xmlns:r="http://schemas.openxmlformats.org/officeDocument/2006/relationships">
  <dimension ref="A1:AW50"/>
  <sheetViews>
    <sheetView zoomScale="85" zoomScaleNormal="85" zoomScalePageLayoutView="0" workbookViewId="0" topLeftCell="A1">
      <selection activeCell="AV56" sqref="AV56"/>
    </sheetView>
  </sheetViews>
  <sheetFormatPr defaultColWidth="8.88671875" defaultRowHeight="15"/>
  <cols>
    <col min="1" max="1" width="7.6640625" style="440" customWidth="1"/>
    <col min="2" max="2" width="0.671875" style="440" customWidth="1"/>
    <col min="3" max="3" width="3.5546875" style="440" customWidth="1"/>
    <col min="4" max="4" width="8.21484375" style="440" customWidth="1"/>
    <col min="5" max="5" width="0.78125" style="440" customWidth="1"/>
    <col min="6" max="6" width="3.5546875" style="440" customWidth="1"/>
    <col min="7" max="7" width="7.3359375" style="440" customWidth="1"/>
    <col min="8" max="8" width="0.671875" style="440" customWidth="1"/>
    <col min="9" max="9" width="3.5546875" style="440" customWidth="1"/>
    <col min="10" max="10" width="7.88671875" style="440" customWidth="1"/>
    <col min="11" max="11" width="0.78125" style="440" customWidth="1"/>
    <col min="12" max="12" width="3.3359375" style="440" customWidth="1"/>
    <col min="13" max="13" width="7.4453125" style="440" customWidth="1"/>
    <col min="14" max="14" width="0.671875" style="440" customWidth="1"/>
    <col min="15" max="15" width="3.6640625" style="440" customWidth="1"/>
    <col min="16" max="16" width="7.77734375" style="440" customWidth="1"/>
    <col min="17" max="17" width="0.671875" style="440" customWidth="1"/>
    <col min="18" max="18" width="3.6640625" style="440" customWidth="1"/>
    <col min="19" max="19" width="7.77734375" style="440" customWidth="1"/>
    <col min="20" max="20" width="0.9921875" style="440" customWidth="1"/>
    <col min="21" max="21" width="3.5546875" style="440" customWidth="1"/>
    <col min="22" max="22" width="7.6640625" style="440" customWidth="1"/>
    <col min="23" max="23" width="0.671875" style="440" customWidth="1"/>
    <col min="24" max="24" width="3.3359375" style="440" customWidth="1"/>
    <col min="25" max="25" width="7.88671875" style="440" customWidth="1"/>
    <col min="26" max="26" width="0.55078125" style="440" customWidth="1"/>
    <col min="27" max="27" width="3.3359375" style="440" customWidth="1"/>
    <col min="28" max="28" width="7.6640625" style="440" customWidth="1"/>
    <col min="29" max="29" width="0.44140625" style="440" customWidth="1"/>
    <col min="30" max="30" width="3.3359375" style="440" customWidth="1"/>
    <col min="31" max="31" width="7.88671875" style="440" customWidth="1"/>
    <col min="32" max="32" width="0.55078125" style="440" customWidth="1"/>
    <col min="33" max="33" width="3.3359375" style="440" customWidth="1"/>
    <col min="34" max="34" width="7.5546875" style="440" customWidth="1"/>
    <col min="35" max="35" width="0.671875" style="440" customWidth="1"/>
    <col min="36" max="36" width="3.3359375" style="440" customWidth="1"/>
    <col min="37" max="37" width="7.88671875" style="440" customWidth="1"/>
    <col min="38" max="38" width="0.55078125" style="440" customWidth="1"/>
    <col min="39" max="39" width="3.3359375" style="440" customWidth="1"/>
    <col min="40" max="40" width="7.5546875" style="440" customWidth="1"/>
    <col min="41" max="41" width="0.55078125" style="440" customWidth="1"/>
    <col min="42" max="42" width="3.3359375" style="440" customWidth="1"/>
    <col min="43" max="43" width="7.88671875" style="440" customWidth="1"/>
    <col min="44" max="44" width="0.55078125" style="440" customWidth="1"/>
    <col min="45" max="45" width="3.3359375" style="440" customWidth="1"/>
    <col min="46" max="46" width="7.77734375" style="440" customWidth="1"/>
    <col min="47" max="47" width="0.671875" style="440" customWidth="1"/>
    <col min="48" max="48" width="3.5546875" style="440" customWidth="1"/>
    <col min="49" max="49" width="8.3359375" style="440" customWidth="1"/>
    <col min="50" max="50" width="0.55078125" style="440" customWidth="1"/>
    <col min="51" max="16384" width="8.88671875" style="440" customWidth="1"/>
  </cols>
  <sheetData>
    <row r="1" spans="1:32" ht="15.75">
      <c r="A1" s="501"/>
      <c r="B1" s="502"/>
      <c r="C1" s="501" t="s">
        <v>449</v>
      </c>
      <c r="D1" s="501"/>
      <c r="E1" s="501"/>
      <c r="F1" s="501"/>
      <c r="G1" s="501"/>
      <c r="H1" s="501"/>
      <c r="I1" s="501"/>
      <c r="J1" s="501"/>
      <c r="K1" s="501"/>
      <c r="L1" s="501"/>
      <c r="M1" s="502"/>
      <c r="N1" s="502"/>
      <c r="O1" s="502"/>
      <c r="P1" s="502"/>
      <c r="Q1" s="502"/>
      <c r="R1" s="502"/>
      <c r="X1" s="501" t="str">
        <f>C1</f>
        <v>Estimate: Exports to be generated by project activity</v>
      </c>
      <c r="Y1" s="501"/>
      <c r="Z1" s="501"/>
      <c r="AA1" s="501"/>
      <c r="AB1" s="501"/>
      <c r="AC1" s="501"/>
      <c r="AD1" s="501"/>
      <c r="AE1" s="501"/>
      <c r="AF1" s="501"/>
    </row>
    <row r="2" spans="1:20" ht="6" customHeight="1">
      <c r="A2" s="439"/>
      <c r="B2" s="439"/>
      <c r="C2" s="439"/>
      <c r="D2" s="439"/>
      <c r="E2" s="439"/>
      <c r="F2" s="439"/>
      <c r="G2" s="439"/>
      <c r="H2" s="439"/>
      <c r="I2" s="439"/>
      <c r="J2" s="439"/>
      <c r="K2" s="439"/>
      <c r="L2" s="439"/>
      <c r="M2" s="439"/>
      <c r="N2" s="439"/>
      <c r="O2" s="439"/>
      <c r="P2" s="439"/>
      <c r="Q2" s="439"/>
      <c r="R2" s="439"/>
      <c r="S2" s="439"/>
      <c r="T2" s="439"/>
    </row>
    <row r="3" spans="1:34" ht="11.25">
      <c r="A3" s="439"/>
      <c r="B3" s="439"/>
      <c r="C3" s="455">
        <f>G3+G4</f>
        <v>1.1</v>
      </c>
      <c r="D3" s="440" t="s">
        <v>420</v>
      </c>
      <c r="F3" s="451" t="s">
        <v>415</v>
      </c>
      <c r="G3" s="454">
        <f>I3*O3</f>
        <v>0.6</v>
      </c>
      <c r="H3" s="452" t="s">
        <v>414</v>
      </c>
      <c r="I3" s="467">
        <v>0.3</v>
      </c>
      <c r="J3" s="439" t="s">
        <v>410</v>
      </c>
      <c r="K3" s="439"/>
      <c r="L3" s="441"/>
      <c r="M3" s="439"/>
      <c r="N3" s="439"/>
      <c r="O3" s="463">
        <v>2</v>
      </c>
      <c r="P3" s="439" t="s">
        <v>412</v>
      </c>
      <c r="Q3" s="439"/>
      <c r="R3" s="463">
        <v>0</v>
      </c>
      <c r="S3" s="439" t="s">
        <v>411</v>
      </c>
      <c r="T3" s="439"/>
      <c r="Y3" s="440" t="s">
        <v>450</v>
      </c>
      <c r="AD3" s="506"/>
      <c r="AE3" s="506"/>
      <c r="AH3" s="554" t="s">
        <v>455</v>
      </c>
    </row>
    <row r="4" spans="1:34" ht="11.25">
      <c r="A4" s="439"/>
      <c r="B4" s="439"/>
      <c r="C4" s="515"/>
      <c r="D4" s="538"/>
      <c r="E4" s="538"/>
      <c r="F4" s="539" t="s">
        <v>421</v>
      </c>
      <c r="G4" s="540">
        <f aca="true" t="shared" si="0" ref="G4:G10">I4*O4</f>
        <v>0.5</v>
      </c>
      <c r="H4" s="541" t="s">
        <v>414</v>
      </c>
      <c r="I4" s="542">
        <v>0.5</v>
      </c>
      <c r="J4" s="543" t="s">
        <v>410</v>
      </c>
      <c r="K4" s="543"/>
      <c r="L4" s="544"/>
      <c r="M4" s="543"/>
      <c r="N4" s="543"/>
      <c r="O4" s="545">
        <v>1</v>
      </c>
      <c r="P4" s="543" t="s">
        <v>435</v>
      </c>
      <c r="Q4" s="543"/>
      <c r="R4" s="545">
        <v>0</v>
      </c>
      <c r="S4" s="543" t="s">
        <v>411</v>
      </c>
      <c r="T4" s="543"/>
      <c r="U4" s="538"/>
      <c r="V4" s="538"/>
      <c r="AH4" s="554"/>
    </row>
    <row r="5" spans="1:34" ht="11.25">
      <c r="A5" s="439"/>
      <c r="B5" s="439"/>
      <c r="C5" s="455">
        <f>G5+G6</f>
        <v>1.2</v>
      </c>
      <c r="D5" s="440" t="s">
        <v>417</v>
      </c>
      <c r="F5" s="451" t="s">
        <v>416</v>
      </c>
      <c r="G5" s="454">
        <f t="shared" si="0"/>
        <v>0.8</v>
      </c>
      <c r="H5" s="452" t="s">
        <v>414</v>
      </c>
      <c r="I5" s="467">
        <v>0.4</v>
      </c>
      <c r="J5" s="439" t="s">
        <v>410</v>
      </c>
      <c r="K5" s="439"/>
      <c r="L5" s="441"/>
      <c r="M5" s="439"/>
      <c r="N5" s="439"/>
      <c r="O5" s="463">
        <v>2</v>
      </c>
      <c r="P5" s="439" t="s">
        <v>412</v>
      </c>
      <c r="Q5" s="439"/>
      <c r="R5" s="463">
        <v>1</v>
      </c>
      <c r="S5" s="439" t="s">
        <v>411</v>
      </c>
      <c r="T5" s="439"/>
      <c r="Y5" s="503" t="s">
        <v>451</v>
      </c>
      <c r="AD5" s="504"/>
      <c r="AE5" s="504"/>
      <c r="AH5" s="554" t="s">
        <v>453</v>
      </c>
    </row>
    <row r="6" spans="1:34" ht="11.25">
      <c r="A6" s="439"/>
      <c r="B6" s="439"/>
      <c r="C6" s="515"/>
      <c r="D6" s="538"/>
      <c r="E6" s="538"/>
      <c r="F6" s="539" t="s">
        <v>422</v>
      </c>
      <c r="G6" s="540">
        <f t="shared" si="0"/>
        <v>0.4</v>
      </c>
      <c r="H6" s="541" t="s">
        <v>414</v>
      </c>
      <c r="I6" s="542">
        <v>0.4</v>
      </c>
      <c r="J6" s="543" t="s">
        <v>410</v>
      </c>
      <c r="K6" s="543"/>
      <c r="L6" s="544"/>
      <c r="M6" s="543"/>
      <c r="N6" s="543"/>
      <c r="O6" s="545">
        <v>1</v>
      </c>
      <c r="P6" s="543" t="s">
        <v>435</v>
      </c>
      <c r="Q6" s="543"/>
      <c r="R6" s="545">
        <v>1</v>
      </c>
      <c r="S6" s="543" t="s">
        <v>411</v>
      </c>
      <c r="T6" s="543"/>
      <c r="U6" s="538"/>
      <c r="V6" s="538"/>
      <c r="AH6" s="554" t="s">
        <v>454</v>
      </c>
    </row>
    <row r="7" spans="1:20" ht="11.25">
      <c r="A7" s="439"/>
      <c r="B7" s="439"/>
      <c r="C7" s="455">
        <f>G7+G8</f>
        <v>0.6</v>
      </c>
      <c r="D7" s="440" t="s">
        <v>418</v>
      </c>
      <c r="F7" s="451" t="s">
        <v>423</v>
      </c>
      <c r="G7" s="454">
        <f t="shared" si="0"/>
        <v>0.4</v>
      </c>
      <c r="H7" s="452" t="s">
        <v>414</v>
      </c>
      <c r="I7" s="467">
        <v>0.2</v>
      </c>
      <c r="J7" s="439" t="s">
        <v>410</v>
      </c>
      <c r="K7" s="439"/>
      <c r="L7" s="441"/>
      <c r="M7" s="439"/>
      <c r="N7" s="439"/>
      <c r="O7" s="463">
        <v>2</v>
      </c>
      <c r="P7" s="439" t="s">
        <v>412</v>
      </c>
      <c r="Q7" s="439"/>
      <c r="R7" s="463">
        <v>2</v>
      </c>
      <c r="S7" s="439" t="s">
        <v>411</v>
      </c>
      <c r="T7" s="439"/>
    </row>
    <row r="8" spans="1:43" ht="11.25">
      <c r="A8" s="439"/>
      <c r="B8" s="439"/>
      <c r="C8" s="515"/>
      <c r="D8" s="538"/>
      <c r="E8" s="538"/>
      <c r="F8" s="539" t="s">
        <v>424</v>
      </c>
      <c r="G8" s="540">
        <f t="shared" si="0"/>
        <v>0.2</v>
      </c>
      <c r="H8" s="541" t="s">
        <v>414</v>
      </c>
      <c r="I8" s="542">
        <v>0.2</v>
      </c>
      <c r="J8" s="543" t="s">
        <v>410</v>
      </c>
      <c r="K8" s="543"/>
      <c r="L8" s="544"/>
      <c r="M8" s="543"/>
      <c r="N8" s="543"/>
      <c r="O8" s="545">
        <v>1</v>
      </c>
      <c r="P8" s="543" t="s">
        <v>435</v>
      </c>
      <c r="Q8" s="543"/>
      <c r="R8" s="545">
        <v>2</v>
      </c>
      <c r="S8" s="543" t="s">
        <v>411</v>
      </c>
      <c r="T8" s="543"/>
      <c r="U8" s="538"/>
      <c r="V8" s="538"/>
      <c r="Y8" s="555" t="s">
        <v>461</v>
      </c>
      <c r="AQ8" s="546" t="s">
        <v>360</v>
      </c>
    </row>
    <row r="9" spans="1:43" ht="11.25">
      <c r="A9" s="439"/>
      <c r="B9" s="439"/>
      <c r="C9" s="455">
        <f>G9+G10</f>
        <v>0.3</v>
      </c>
      <c r="D9" s="440" t="s">
        <v>419</v>
      </c>
      <c r="F9" s="451" t="s">
        <v>425</v>
      </c>
      <c r="G9" s="454">
        <f t="shared" si="0"/>
        <v>0.2</v>
      </c>
      <c r="H9" s="452" t="s">
        <v>414</v>
      </c>
      <c r="I9" s="467">
        <v>0.1</v>
      </c>
      <c r="J9" s="439" t="s">
        <v>410</v>
      </c>
      <c r="K9" s="439"/>
      <c r="L9" s="441"/>
      <c r="M9" s="439"/>
      <c r="N9" s="439"/>
      <c r="O9" s="463">
        <v>2</v>
      </c>
      <c r="P9" s="439" t="s">
        <v>412</v>
      </c>
      <c r="Q9" s="439"/>
      <c r="R9" s="463">
        <v>3</v>
      </c>
      <c r="S9" s="439" t="s">
        <v>411</v>
      </c>
      <c r="T9" s="439"/>
      <c r="Y9" s="555" t="s">
        <v>456</v>
      </c>
      <c r="AQ9" s="456" t="s">
        <v>361</v>
      </c>
    </row>
    <row r="10" spans="1:43" ht="11.25">
      <c r="A10" s="439"/>
      <c r="B10" s="439"/>
      <c r="C10" s="439"/>
      <c r="F10" s="451" t="s">
        <v>426</v>
      </c>
      <c r="G10" s="454">
        <f t="shared" si="0"/>
        <v>0.1</v>
      </c>
      <c r="H10" s="452" t="s">
        <v>414</v>
      </c>
      <c r="I10" s="467">
        <v>0.1</v>
      </c>
      <c r="J10" s="439" t="s">
        <v>410</v>
      </c>
      <c r="K10" s="439"/>
      <c r="L10" s="441"/>
      <c r="M10" s="439"/>
      <c r="N10" s="439"/>
      <c r="O10" s="463">
        <v>1</v>
      </c>
      <c r="P10" s="439" t="s">
        <v>435</v>
      </c>
      <c r="Q10" s="439"/>
      <c r="R10" s="463">
        <v>3</v>
      </c>
      <c r="S10" s="439" t="s">
        <v>411</v>
      </c>
      <c r="T10" s="439"/>
      <c r="Y10" s="555" t="s">
        <v>457</v>
      </c>
      <c r="AQ10" s="547" t="s">
        <v>362</v>
      </c>
    </row>
    <row r="11" spans="1:25" ht="9.75" customHeight="1">
      <c r="A11" s="439"/>
      <c r="B11" s="439"/>
      <c r="C11" s="439"/>
      <c r="D11" s="439"/>
      <c r="E11" s="439"/>
      <c r="F11" s="439"/>
      <c r="G11" s="439"/>
      <c r="H11" s="439"/>
      <c r="I11" s="439"/>
      <c r="J11" s="439"/>
      <c r="K11" s="439"/>
      <c r="L11" s="439"/>
      <c r="M11" s="439"/>
      <c r="N11" s="439"/>
      <c r="O11" s="439"/>
      <c r="P11" s="439"/>
      <c r="Q11" s="439"/>
      <c r="R11" s="439"/>
      <c r="S11" s="439"/>
      <c r="T11" s="439"/>
      <c r="Y11" s="555" t="s">
        <v>458</v>
      </c>
    </row>
    <row r="12" spans="1:25" ht="11.25">
      <c r="A12" s="439"/>
      <c r="B12" s="439"/>
      <c r="C12" s="451" t="s">
        <v>427</v>
      </c>
      <c r="D12" s="466">
        <v>280000</v>
      </c>
      <c r="F12" s="439" t="s">
        <v>413</v>
      </c>
      <c r="H12" s="439"/>
      <c r="J12" s="439"/>
      <c r="K12" s="439"/>
      <c r="L12" s="439"/>
      <c r="M12" s="439"/>
      <c r="N12" s="439"/>
      <c r="O12" s="439"/>
      <c r="P12" s="439"/>
      <c r="Q12" s="439"/>
      <c r="R12" s="439"/>
      <c r="V12" s="465" t="s">
        <v>434</v>
      </c>
      <c r="Y12" s="555" t="s">
        <v>460</v>
      </c>
    </row>
    <row r="13" spans="1:25" ht="11.25">
      <c r="A13" s="439"/>
      <c r="B13" s="439"/>
      <c r="C13" s="451" t="s">
        <v>428</v>
      </c>
      <c r="D13" s="453" t="s">
        <v>429</v>
      </c>
      <c r="H13" s="439"/>
      <c r="I13" s="439"/>
      <c r="J13" s="439"/>
      <c r="K13" s="439"/>
      <c r="L13" s="439"/>
      <c r="M13" s="439"/>
      <c r="N13" s="439"/>
      <c r="O13" s="439"/>
      <c r="P13" s="439"/>
      <c r="Q13" s="439"/>
      <c r="R13" s="439"/>
      <c r="S13" s="456" t="str">
        <f>C17</f>
        <v>PowerGen Jun 2014</v>
      </c>
      <c r="T13" s="456"/>
      <c r="U13" s="456"/>
      <c r="V13" s="456">
        <f>(C$18+I$18+O$18)/3</f>
        <v>20</v>
      </c>
      <c r="Y13" s="555" t="s">
        <v>459</v>
      </c>
    </row>
    <row r="14" spans="1:22" ht="11.25">
      <c r="A14" s="439"/>
      <c r="B14" s="439"/>
      <c r="C14" s="451" t="s">
        <v>430</v>
      </c>
      <c r="D14" s="453" t="s">
        <v>433</v>
      </c>
      <c r="H14" s="439"/>
      <c r="I14" s="439"/>
      <c r="J14" s="439"/>
      <c r="K14" s="439"/>
      <c r="L14" s="439"/>
      <c r="M14" s="439"/>
      <c r="N14" s="439"/>
      <c r="O14" s="439"/>
      <c r="P14" s="439"/>
      <c r="Q14" s="439"/>
      <c r="R14" s="439"/>
      <c r="S14" s="456" t="str">
        <f>F17</f>
        <v>RENEX Nov 2014</v>
      </c>
      <c r="T14" s="456"/>
      <c r="U14" s="456"/>
      <c r="V14" s="456">
        <f>(F$18+L$18+R$18)/3</f>
        <v>20</v>
      </c>
    </row>
    <row r="15" spans="1:20" ht="11.25">
      <c r="A15" s="439"/>
      <c r="B15" s="439"/>
      <c r="C15" s="451" t="s">
        <v>431</v>
      </c>
      <c r="D15" s="453" t="s">
        <v>432</v>
      </c>
      <c r="H15" s="439"/>
      <c r="I15" s="439"/>
      <c r="J15" s="439"/>
      <c r="K15" s="439"/>
      <c r="L15" s="439"/>
      <c r="M15" s="439"/>
      <c r="N15" s="439"/>
      <c r="O15" s="439"/>
      <c r="P15" s="439"/>
      <c r="Q15" s="439"/>
      <c r="R15" s="439"/>
      <c r="S15" s="439"/>
      <c r="T15" s="439"/>
    </row>
    <row r="16" spans="1:20" ht="3.75" customHeight="1">
      <c r="A16" s="439"/>
      <c r="B16" s="439"/>
      <c r="C16" s="439"/>
      <c r="D16" s="439"/>
      <c r="E16" s="439"/>
      <c r="F16" s="439"/>
      <c r="G16" s="439"/>
      <c r="H16" s="439"/>
      <c r="I16" s="439"/>
      <c r="J16" s="439"/>
      <c r="K16" s="439"/>
      <c r="L16" s="439"/>
      <c r="M16" s="439"/>
      <c r="N16" s="439"/>
      <c r="O16" s="439"/>
      <c r="P16" s="439"/>
      <c r="Q16" s="439"/>
      <c r="R16" s="439"/>
      <c r="S16" s="439"/>
      <c r="T16" s="439"/>
    </row>
    <row r="17" spans="1:49" ht="11.25">
      <c r="A17" s="439"/>
      <c r="B17" s="439"/>
      <c r="C17" s="548" t="s">
        <v>398</v>
      </c>
      <c r="D17" s="549"/>
      <c r="E17" s="550"/>
      <c r="F17" s="548" t="s">
        <v>394</v>
      </c>
      <c r="G17" s="549"/>
      <c r="H17" s="550"/>
      <c r="I17" s="548" t="s">
        <v>399</v>
      </c>
      <c r="J17" s="549"/>
      <c r="K17" s="550"/>
      <c r="L17" s="548" t="s">
        <v>395</v>
      </c>
      <c r="M17" s="549"/>
      <c r="N17" s="550"/>
      <c r="O17" s="548" t="s">
        <v>400</v>
      </c>
      <c r="P17" s="549"/>
      <c r="Q17" s="550"/>
      <c r="R17" s="548" t="s">
        <v>396</v>
      </c>
      <c r="S17" s="549"/>
      <c r="T17" s="550"/>
      <c r="U17" s="442" t="s">
        <v>10</v>
      </c>
      <c r="V17" s="443"/>
      <c r="X17" s="551" t="s">
        <v>401</v>
      </c>
      <c r="Y17" s="552"/>
      <c r="Z17" s="553"/>
      <c r="AA17" s="551" t="s">
        <v>397</v>
      </c>
      <c r="AB17" s="552"/>
      <c r="AC17" s="553"/>
      <c r="AD17" s="551" t="s">
        <v>404</v>
      </c>
      <c r="AE17" s="552"/>
      <c r="AF17" s="553"/>
      <c r="AG17" s="551" t="s">
        <v>405</v>
      </c>
      <c r="AH17" s="552"/>
      <c r="AI17" s="553"/>
      <c r="AJ17" s="551" t="s">
        <v>406</v>
      </c>
      <c r="AK17" s="552"/>
      <c r="AL17" s="553"/>
      <c r="AM17" s="551" t="s">
        <v>407</v>
      </c>
      <c r="AN17" s="552"/>
      <c r="AO17" s="553"/>
      <c r="AP17" s="551" t="s">
        <v>408</v>
      </c>
      <c r="AQ17" s="552"/>
      <c r="AR17" s="553"/>
      <c r="AS17" s="551" t="s">
        <v>409</v>
      </c>
      <c r="AT17" s="552"/>
      <c r="AU17" s="553"/>
      <c r="AV17" s="442" t="s">
        <v>452</v>
      </c>
      <c r="AW17" s="443"/>
    </row>
    <row r="18" spans="1:49" ht="11.25">
      <c r="A18" s="439"/>
      <c r="B18" s="439"/>
      <c r="C18" s="522">
        <v>10</v>
      </c>
      <c r="D18" s="519" t="s">
        <v>393</v>
      </c>
      <c r="E18" s="523"/>
      <c r="F18" s="522">
        <v>10</v>
      </c>
      <c r="G18" s="519" t="s">
        <v>393</v>
      </c>
      <c r="H18" s="523"/>
      <c r="I18" s="522">
        <v>20</v>
      </c>
      <c r="J18" s="519" t="s">
        <v>393</v>
      </c>
      <c r="K18" s="523"/>
      <c r="L18" s="522">
        <v>20</v>
      </c>
      <c r="M18" s="519" t="s">
        <v>393</v>
      </c>
      <c r="N18" s="523"/>
      <c r="O18" s="522">
        <v>30</v>
      </c>
      <c r="P18" s="519" t="s">
        <v>393</v>
      </c>
      <c r="Q18" s="523"/>
      <c r="R18" s="522">
        <v>30</v>
      </c>
      <c r="S18" s="519" t="s">
        <v>393</v>
      </c>
      <c r="T18" s="523"/>
      <c r="U18" s="459">
        <f>C18+F18+I18+L18+O18+R18</f>
        <v>120</v>
      </c>
      <c r="V18" s="444" t="s">
        <v>403</v>
      </c>
      <c r="X18" s="522">
        <f>$O$18</f>
        <v>30</v>
      </c>
      <c r="Y18" s="519" t="s">
        <v>393</v>
      </c>
      <c r="Z18" s="523"/>
      <c r="AA18" s="522">
        <f>$R$18</f>
        <v>30</v>
      </c>
      <c r="AB18" s="519" t="s">
        <v>393</v>
      </c>
      <c r="AC18" s="523"/>
      <c r="AD18" s="522">
        <f>$O$18</f>
        <v>30</v>
      </c>
      <c r="AE18" s="519" t="s">
        <v>393</v>
      </c>
      <c r="AF18" s="523"/>
      <c r="AG18" s="522">
        <f>$R$18</f>
        <v>30</v>
      </c>
      <c r="AH18" s="519" t="s">
        <v>393</v>
      </c>
      <c r="AI18" s="523"/>
      <c r="AJ18" s="522">
        <f>$O$18</f>
        <v>30</v>
      </c>
      <c r="AK18" s="519" t="s">
        <v>393</v>
      </c>
      <c r="AL18" s="523"/>
      <c r="AM18" s="522">
        <f>$R$18</f>
        <v>30</v>
      </c>
      <c r="AN18" s="519" t="s">
        <v>393</v>
      </c>
      <c r="AO18" s="523"/>
      <c r="AP18" s="522">
        <f>$O$18</f>
        <v>30</v>
      </c>
      <c r="AQ18" s="519" t="s">
        <v>393</v>
      </c>
      <c r="AR18" s="523"/>
      <c r="AS18" s="522">
        <f>$R$18</f>
        <v>30</v>
      </c>
      <c r="AT18" s="519" t="s">
        <v>393</v>
      </c>
      <c r="AU18" s="523"/>
      <c r="AV18" s="457">
        <f>U18+X18+AA18+AD18+AG18+AJ18+AM18+AP18+AS18</f>
        <v>360</v>
      </c>
      <c r="AW18" s="444" t="s">
        <v>403</v>
      </c>
    </row>
    <row r="19" spans="1:49" ht="11.25">
      <c r="A19" s="445" t="s">
        <v>402</v>
      </c>
      <c r="B19" s="439"/>
      <c r="C19" s="524" t="s">
        <v>391</v>
      </c>
      <c r="D19" s="520" t="s">
        <v>392</v>
      </c>
      <c r="E19" s="523"/>
      <c r="F19" s="524" t="s">
        <v>391</v>
      </c>
      <c r="G19" s="520" t="s">
        <v>392</v>
      </c>
      <c r="H19" s="523"/>
      <c r="I19" s="524" t="s">
        <v>391</v>
      </c>
      <c r="J19" s="520" t="s">
        <v>392</v>
      </c>
      <c r="K19" s="523"/>
      <c r="L19" s="524" t="s">
        <v>391</v>
      </c>
      <c r="M19" s="520" t="s">
        <v>392</v>
      </c>
      <c r="N19" s="523"/>
      <c r="O19" s="524" t="s">
        <v>391</v>
      </c>
      <c r="P19" s="520" t="s">
        <v>392</v>
      </c>
      <c r="Q19" s="523"/>
      <c r="R19" s="524" t="s">
        <v>391</v>
      </c>
      <c r="S19" s="520" t="s">
        <v>392</v>
      </c>
      <c r="T19" s="523"/>
      <c r="U19" s="446" t="s">
        <v>391</v>
      </c>
      <c r="V19" s="447" t="s">
        <v>392</v>
      </c>
      <c r="X19" s="524" t="s">
        <v>391</v>
      </c>
      <c r="Y19" s="520" t="s">
        <v>392</v>
      </c>
      <c r="Z19" s="523"/>
      <c r="AA19" s="524" t="s">
        <v>391</v>
      </c>
      <c r="AB19" s="520" t="s">
        <v>392</v>
      </c>
      <c r="AC19" s="523"/>
      <c r="AD19" s="524" t="s">
        <v>391</v>
      </c>
      <c r="AE19" s="520" t="s">
        <v>392</v>
      </c>
      <c r="AF19" s="523"/>
      <c r="AG19" s="524" t="s">
        <v>391</v>
      </c>
      <c r="AH19" s="520" t="s">
        <v>392</v>
      </c>
      <c r="AI19" s="523"/>
      <c r="AJ19" s="524" t="s">
        <v>391</v>
      </c>
      <c r="AK19" s="520" t="s">
        <v>392</v>
      </c>
      <c r="AL19" s="523"/>
      <c r="AM19" s="524" t="s">
        <v>391</v>
      </c>
      <c r="AN19" s="520" t="s">
        <v>392</v>
      </c>
      <c r="AO19" s="523"/>
      <c r="AP19" s="524" t="s">
        <v>391</v>
      </c>
      <c r="AQ19" s="520" t="s">
        <v>392</v>
      </c>
      <c r="AR19" s="523"/>
      <c r="AS19" s="524" t="s">
        <v>391</v>
      </c>
      <c r="AT19" s="520" t="s">
        <v>392</v>
      </c>
      <c r="AU19" s="523"/>
      <c r="AV19" s="446" t="s">
        <v>391</v>
      </c>
      <c r="AW19" s="447" t="s">
        <v>392</v>
      </c>
    </row>
    <row r="20" spans="1:49" ht="11.25">
      <c r="A20" s="507">
        <v>41729</v>
      </c>
      <c r="B20" s="448"/>
      <c r="C20" s="525"/>
      <c r="D20" s="521"/>
      <c r="E20" s="526"/>
      <c r="F20" s="525"/>
      <c r="G20" s="521"/>
      <c r="H20" s="526"/>
      <c r="I20" s="525"/>
      <c r="J20" s="521"/>
      <c r="K20" s="526"/>
      <c r="L20" s="525"/>
      <c r="M20" s="521"/>
      <c r="N20" s="526"/>
      <c r="O20" s="525"/>
      <c r="P20" s="521"/>
      <c r="Q20" s="526"/>
      <c r="R20" s="525"/>
      <c r="S20" s="521"/>
      <c r="T20" s="526"/>
      <c r="U20" s="457">
        <f aca="true" t="shared" si="1" ref="U20:U31">C20+F20+I20+L20+O20+R20</f>
        <v>0</v>
      </c>
      <c r="V20" s="458">
        <f aca="true" t="shared" si="2" ref="V20:V31">D20+G20+J20+M20+P20+S20</f>
        <v>0</v>
      </c>
      <c r="W20" s="456"/>
      <c r="X20" s="525"/>
      <c r="Y20" s="521"/>
      <c r="Z20" s="526"/>
      <c r="AA20" s="525"/>
      <c r="AB20" s="521"/>
      <c r="AC20" s="526"/>
      <c r="AD20" s="525"/>
      <c r="AE20" s="521"/>
      <c r="AF20" s="526"/>
      <c r="AG20" s="525"/>
      <c r="AH20" s="521"/>
      <c r="AI20" s="526"/>
      <c r="AJ20" s="525"/>
      <c r="AK20" s="521"/>
      <c r="AL20" s="526"/>
      <c r="AM20" s="525"/>
      <c r="AN20" s="521"/>
      <c r="AO20" s="526"/>
      <c r="AP20" s="525"/>
      <c r="AQ20" s="521"/>
      <c r="AR20" s="526"/>
      <c r="AS20" s="525"/>
      <c r="AT20" s="521"/>
      <c r="AU20" s="526"/>
      <c r="AV20" s="457">
        <f aca="true" t="shared" si="3" ref="AV20:AV31">U20+X20+AA20+AD20+AG20+AJ20+AM20+AP20+AS20</f>
        <v>0</v>
      </c>
      <c r="AW20" s="458">
        <f aca="true" t="shared" si="4" ref="AW20:AW31">V20+Y20+AB20+AE20+AH20+AK20+AN20+AQ20+AT20</f>
        <v>0</v>
      </c>
    </row>
    <row r="21" spans="1:49" ht="11.25">
      <c r="A21" s="508">
        <f>A20+91</f>
        <v>41820</v>
      </c>
      <c r="B21" s="448"/>
      <c r="C21" s="527">
        <f>C$18*$C$3</f>
        <v>11</v>
      </c>
      <c r="D21" s="521">
        <f>$D$12*C21</f>
        <v>3080000</v>
      </c>
      <c r="E21" s="528"/>
      <c r="F21" s="527"/>
      <c r="G21" s="521"/>
      <c r="H21" s="528"/>
      <c r="I21" s="527"/>
      <c r="J21" s="521"/>
      <c r="K21" s="528"/>
      <c r="L21" s="527"/>
      <c r="M21" s="521"/>
      <c r="N21" s="528"/>
      <c r="O21" s="527"/>
      <c r="P21" s="521"/>
      <c r="Q21" s="528"/>
      <c r="R21" s="527"/>
      <c r="S21" s="521"/>
      <c r="T21" s="528"/>
      <c r="U21" s="459">
        <f t="shared" si="1"/>
        <v>11</v>
      </c>
      <c r="V21" s="458">
        <f t="shared" si="2"/>
        <v>3080000</v>
      </c>
      <c r="W21" s="456"/>
      <c r="X21" s="527"/>
      <c r="Y21" s="521"/>
      <c r="Z21" s="528"/>
      <c r="AA21" s="527"/>
      <c r="AB21" s="521"/>
      <c r="AC21" s="528"/>
      <c r="AD21" s="527"/>
      <c r="AE21" s="521"/>
      <c r="AF21" s="528"/>
      <c r="AG21" s="527"/>
      <c r="AH21" s="521"/>
      <c r="AI21" s="528"/>
      <c r="AJ21" s="527"/>
      <c r="AK21" s="521"/>
      <c r="AL21" s="528"/>
      <c r="AM21" s="527"/>
      <c r="AN21" s="521"/>
      <c r="AO21" s="528"/>
      <c r="AP21" s="527"/>
      <c r="AQ21" s="521"/>
      <c r="AR21" s="528"/>
      <c r="AS21" s="527"/>
      <c r="AT21" s="521"/>
      <c r="AU21" s="528"/>
      <c r="AV21" s="457">
        <f t="shared" si="3"/>
        <v>11</v>
      </c>
      <c r="AW21" s="458">
        <f t="shared" si="4"/>
        <v>3080000</v>
      </c>
    </row>
    <row r="22" spans="1:49" ht="11.25">
      <c r="A22" s="508">
        <f>A21+92</f>
        <v>41912</v>
      </c>
      <c r="B22" s="448"/>
      <c r="C22" s="527">
        <f>C$18*$C$5</f>
        <v>12</v>
      </c>
      <c r="D22" s="521">
        <f>$D$12*C22</f>
        <v>3360000</v>
      </c>
      <c r="E22" s="526"/>
      <c r="F22" s="527"/>
      <c r="G22" s="521"/>
      <c r="H22" s="526"/>
      <c r="I22" s="527"/>
      <c r="J22" s="521"/>
      <c r="K22" s="526"/>
      <c r="L22" s="527"/>
      <c r="M22" s="521"/>
      <c r="N22" s="526"/>
      <c r="O22" s="527"/>
      <c r="P22" s="521"/>
      <c r="Q22" s="526"/>
      <c r="R22" s="527"/>
      <c r="S22" s="521"/>
      <c r="T22" s="526"/>
      <c r="U22" s="457">
        <f t="shared" si="1"/>
        <v>12</v>
      </c>
      <c r="V22" s="458">
        <f t="shared" si="2"/>
        <v>3360000</v>
      </c>
      <c r="W22" s="456"/>
      <c r="X22" s="527"/>
      <c r="Y22" s="521"/>
      <c r="Z22" s="526"/>
      <c r="AA22" s="527"/>
      <c r="AB22" s="521"/>
      <c r="AC22" s="526"/>
      <c r="AD22" s="527"/>
      <c r="AE22" s="521"/>
      <c r="AF22" s="526"/>
      <c r="AG22" s="527"/>
      <c r="AH22" s="521"/>
      <c r="AI22" s="526"/>
      <c r="AJ22" s="527"/>
      <c r="AK22" s="521"/>
      <c r="AL22" s="526"/>
      <c r="AM22" s="527"/>
      <c r="AN22" s="521"/>
      <c r="AO22" s="526"/>
      <c r="AP22" s="527"/>
      <c r="AQ22" s="521"/>
      <c r="AR22" s="526"/>
      <c r="AS22" s="527"/>
      <c r="AT22" s="521"/>
      <c r="AU22" s="526"/>
      <c r="AV22" s="457">
        <f t="shared" si="3"/>
        <v>12</v>
      </c>
      <c r="AW22" s="458">
        <f t="shared" si="4"/>
        <v>3360000</v>
      </c>
    </row>
    <row r="23" spans="1:49" ht="11.25">
      <c r="A23" s="512">
        <f>A22+92</f>
        <v>42004</v>
      </c>
      <c r="B23" s="513"/>
      <c r="C23" s="529">
        <f>C$18*$C$7</f>
        <v>6</v>
      </c>
      <c r="D23" s="514">
        <f>$D$12*C23</f>
        <v>1680000</v>
      </c>
      <c r="E23" s="530"/>
      <c r="F23" s="529">
        <f>F$18*$C$3</f>
        <v>11</v>
      </c>
      <c r="G23" s="514">
        <f>$D$12*F23</f>
        <v>3080000</v>
      </c>
      <c r="H23" s="530"/>
      <c r="I23" s="529"/>
      <c r="J23" s="514"/>
      <c r="K23" s="530"/>
      <c r="L23" s="529"/>
      <c r="M23" s="514"/>
      <c r="N23" s="530"/>
      <c r="O23" s="529"/>
      <c r="P23" s="514"/>
      <c r="Q23" s="530"/>
      <c r="R23" s="529"/>
      <c r="S23" s="514"/>
      <c r="T23" s="530"/>
      <c r="U23" s="518">
        <f t="shared" si="1"/>
        <v>17</v>
      </c>
      <c r="V23" s="517">
        <f t="shared" si="2"/>
        <v>4760000</v>
      </c>
      <c r="W23" s="456"/>
      <c r="X23" s="529"/>
      <c r="Y23" s="514"/>
      <c r="Z23" s="530"/>
      <c r="AA23" s="529"/>
      <c r="AB23" s="514"/>
      <c r="AC23" s="530"/>
      <c r="AD23" s="529"/>
      <c r="AE23" s="514"/>
      <c r="AF23" s="530"/>
      <c r="AG23" s="529"/>
      <c r="AH23" s="514"/>
      <c r="AI23" s="530"/>
      <c r="AJ23" s="529"/>
      <c r="AK23" s="514"/>
      <c r="AL23" s="530"/>
      <c r="AM23" s="529"/>
      <c r="AN23" s="514"/>
      <c r="AO23" s="530"/>
      <c r="AP23" s="529"/>
      <c r="AQ23" s="514"/>
      <c r="AR23" s="530"/>
      <c r="AS23" s="529"/>
      <c r="AT23" s="514"/>
      <c r="AU23" s="530"/>
      <c r="AV23" s="516">
        <f t="shared" si="3"/>
        <v>17</v>
      </c>
      <c r="AW23" s="517">
        <f t="shared" si="4"/>
        <v>4760000</v>
      </c>
    </row>
    <row r="24" spans="1:49" ht="11.25">
      <c r="A24" s="508">
        <f>A20+365</f>
        <v>42094</v>
      </c>
      <c r="B24" s="448"/>
      <c r="C24" s="527">
        <f>C$18*$C$9</f>
        <v>3</v>
      </c>
      <c r="D24" s="521">
        <f>$D$12*C24</f>
        <v>840000</v>
      </c>
      <c r="E24" s="526"/>
      <c r="F24" s="527">
        <f>F$18*$C$5</f>
        <v>12</v>
      </c>
      <c r="G24" s="521">
        <f>$D$12*F24</f>
        <v>3360000</v>
      </c>
      <c r="H24" s="526"/>
      <c r="I24" s="527"/>
      <c r="J24" s="521"/>
      <c r="K24" s="526"/>
      <c r="L24" s="527"/>
      <c r="M24" s="521"/>
      <c r="N24" s="526"/>
      <c r="O24" s="527"/>
      <c r="P24" s="521"/>
      <c r="Q24" s="526"/>
      <c r="R24" s="527"/>
      <c r="S24" s="521"/>
      <c r="T24" s="526"/>
      <c r="U24" s="457">
        <f t="shared" si="1"/>
        <v>15</v>
      </c>
      <c r="V24" s="458">
        <f t="shared" si="2"/>
        <v>4200000</v>
      </c>
      <c r="W24" s="456"/>
      <c r="X24" s="527"/>
      <c r="Y24" s="521"/>
      <c r="Z24" s="526"/>
      <c r="AA24" s="527"/>
      <c r="AB24" s="521"/>
      <c r="AC24" s="526"/>
      <c r="AD24" s="527"/>
      <c r="AE24" s="521"/>
      <c r="AF24" s="526"/>
      <c r="AG24" s="527"/>
      <c r="AH24" s="521"/>
      <c r="AI24" s="526"/>
      <c r="AJ24" s="527"/>
      <c r="AK24" s="521"/>
      <c r="AL24" s="526"/>
      <c r="AM24" s="527"/>
      <c r="AN24" s="521"/>
      <c r="AO24" s="526"/>
      <c r="AP24" s="527"/>
      <c r="AQ24" s="521"/>
      <c r="AR24" s="526"/>
      <c r="AS24" s="527"/>
      <c r="AT24" s="521"/>
      <c r="AU24" s="526"/>
      <c r="AV24" s="457">
        <f t="shared" si="3"/>
        <v>15</v>
      </c>
      <c r="AW24" s="458">
        <f t="shared" si="4"/>
        <v>4200000</v>
      </c>
    </row>
    <row r="25" spans="1:49" ht="11.25">
      <c r="A25" s="508">
        <f>A24+91</f>
        <v>42185</v>
      </c>
      <c r="B25" s="448"/>
      <c r="C25" s="525"/>
      <c r="D25" s="521"/>
      <c r="E25" s="526"/>
      <c r="F25" s="525">
        <f>F$18*$C$7</f>
        <v>6</v>
      </c>
      <c r="G25" s="521">
        <f>$D$12*F25</f>
        <v>1680000</v>
      </c>
      <c r="H25" s="526"/>
      <c r="I25" s="525">
        <f>I$18*$C$3</f>
        <v>22</v>
      </c>
      <c r="J25" s="521">
        <f>$D$12*I25</f>
        <v>6160000</v>
      </c>
      <c r="K25" s="526"/>
      <c r="L25" s="525"/>
      <c r="M25" s="521"/>
      <c r="N25" s="526"/>
      <c r="O25" s="525"/>
      <c r="P25" s="521"/>
      <c r="Q25" s="526"/>
      <c r="R25" s="525"/>
      <c r="S25" s="521"/>
      <c r="T25" s="526"/>
      <c r="U25" s="457">
        <f t="shared" si="1"/>
        <v>28</v>
      </c>
      <c r="V25" s="458">
        <f t="shared" si="2"/>
        <v>7840000</v>
      </c>
      <c r="W25" s="456"/>
      <c r="X25" s="525"/>
      <c r="Y25" s="521"/>
      <c r="Z25" s="526"/>
      <c r="AA25" s="525"/>
      <c r="AB25" s="521"/>
      <c r="AC25" s="526"/>
      <c r="AD25" s="525"/>
      <c r="AE25" s="521"/>
      <c r="AF25" s="526"/>
      <c r="AG25" s="525"/>
      <c r="AH25" s="521"/>
      <c r="AI25" s="526"/>
      <c r="AJ25" s="525"/>
      <c r="AK25" s="521"/>
      <c r="AL25" s="526"/>
      <c r="AM25" s="525"/>
      <c r="AN25" s="521"/>
      <c r="AO25" s="526"/>
      <c r="AP25" s="525"/>
      <c r="AQ25" s="521"/>
      <c r="AR25" s="526"/>
      <c r="AS25" s="525"/>
      <c r="AT25" s="521"/>
      <c r="AU25" s="526"/>
      <c r="AV25" s="457">
        <f t="shared" si="3"/>
        <v>28</v>
      </c>
      <c r="AW25" s="458">
        <f t="shared" si="4"/>
        <v>7840000</v>
      </c>
    </row>
    <row r="26" spans="1:49" ht="11.25">
      <c r="A26" s="508">
        <f>A25+92</f>
        <v>42277</v>
      </c>
      <c r="B26" s="448"/>
      <c r="C26" s="525"/>
      <c r="D26" s="521"/>
      <c r="E26" s="526"/>
      <c r="F26" s="525">
        <f>F$18*$C$9</f>
        <v>3</v>
      </c>
      <c r="G26" s="521">
        <f>$D$12*F26</f>
        <v>840000</v>
      </c>
      <c r="H26" s="526"/>
      <c r="I26" s="525">
        <f>I$18*$C$5</f>
        <v>24</v>
      </c>
      <c r="J26" s="521">
        <f>$D$12*I26</f>
        <v>6720000</v>
      </c>
      <c r="K26" s="526"/>
      <c r="L26" s="525"/>
      <c r="M26" s="521"/>
      <c r="N26" s="526"/>
      <c r="O26" s="525"/>
      <c r="P26" s="521"/>
      <c r="Q26" s="526"/>
      <c r="R26" s="525"/>
      <c r="S26" s="521"/>
      <c r="T26" s="526"/>
      <c r="U26" s="457">
        <f t="shared" si="1"/>
        <v>27</v>
      </c>
      <c r="V26" s="458">
        <f t="shared" si="2"/>
        <v>7560000</v>
      </c>
      <c r="W26" s="456"/>
      <c r="X26" s="525"/>
      <c r="Y26" s="521"/>
      <c r="Z26" s="526"/>
      <c r="AA26" s="525"/>
      <c r="AB26" s="521"/>
      <c r="AC26" s="526"/>
      <c r="AD26" s="525"/>
      <c r="AE26" s="521"/>
      <c r="AF26" s="526"/>
      <c r="AG26" s="525"/>
      <c r="AH26" s="521"/>
      <c r="AI26" s="526"/>
      <c r="AJ26" s="525"/>
      <c r="AK26" s="521"/>
      <c r="AL26" s="526"/>
      <c r="AM26" s="525"/>
      <c r="AN26" s="521"/>
      <c r="AO26" s="526"/>
      <c r="AP26" s="525"/>
      <c r="AQ26" s="521"/>
      <c r="AR26" s="526"/>
      <c r="AS26" s="525"/>
      <c r="AT26" s="521"/>
      <c r="AU26" s="526"/>
      <c r="AV26" s="457">
        <f t="shared" si="3"/>
        <v>27</v>
      </c>
      <c r="AW26" s="458">
        <f t="shared" si="4"/>
        <v>7560000</v>
      </c>
    </row>
    <row r="27" spans="1:49" ht="11.25">
      <c r="A27" s="512">
        <f>A26+92</f>
        <v>42369</v>
      </c>
      <c r="B27" s="513"/>
      <c r="C27" s="531"/>
      <c r="D27" s="514"/>
      <c r="E27" s="532"/>
      <c r="F27" s="531"/>
      <c r="G27" s="514"/>
      <c r="H27" s="532"/>
      <c r="I27" s="531">
        <f>I$18*$C$7</f>
        <v>12</v>
      </c>
      <c r="J27" s="514">
        <f>$D$12*I27</f>
        <v>3360000</v>
      </c>
      <c r="K27" s="532"/>
      <c r="L27" s="531">
        <f>L$18*$C$3</f>
        <v>22</v>
      </c>
      <c r="M27" s="514">
        <f>$D$12*L27</f>
        <v>6160000</v>
      </c>
      <c r="N27" s="532"/>
      <c r="O27" s="531"/>
      <c r="P27" s="514"/>
      <c r="Q27" s="532"/>
      <c r="R27" s="531"/>
      <c r="S27" s="514"/>
      <c r="T27" s="532"/>
      <c r="U27" s="516">
        <f t="shared" si="1"/>
        <v>34</v>
      </c>
      <c r="V27" s="517">
        <f t="shared" si="2"/>
        <v>9520000</v>
      </c>
      <c r="W27" s="456"/>
      <c r="X27" s="531"/>
      <c r="Y27" s="514"/>
      <c r="Z27" s="532"/>
      <c r="AA27" s="531"/>
      <c r="AB27" s="514"/>
      <c r="AC27" s="532"/>
      <c r="AD27" s="531"/>
      <c r="AE27" s="514"/>
      <c r="AF27" s="532"/>
      <c r="AG27" s="531"/>
      <c r="AH27" s="514"/>
      <c r="AI27" s="532"/>
      <c r="AJ27" s="531"/>
      <c r="AK27" s="514"/>
      <c r="AL27" s="532"/>
      <c r="AM27" s="531"/>
      <c r="AN27" s="514"/>
      <c r="AO27" s="532"/>
      <c r="AP27" s="531"/>
      <c r="AQ27" s="514"/>
      <c r="AR27" s="532"/>
      <c r="AS27" s="531"/>
      <c r="AT27" s="514"/>
      <c r="AU27" s="532"/>
      <c r="AV27" s="516">
        <f t="shared" si="3"/>
        <v>34</v>
      </c>
      <c r="AW27" s="517">
        <f t="shared" si="4"/>
        <v>9520000</v>
      </c>
    </row>
    <row r="28" spans="1:49" ht="11.25">
      <c r="A28" s="508">
        <f>A24+365</f>
        <v>42459</v>
      </c>
      <c r="B28" s="448"/>
      <c r="C28" s="525"/>
      <c r="D28" s="521"/>
      <c r="E28" s="526"/>
      <c r="F28" s="525"/>
      <c r="G28" s="521"/>
      <c r="H28" s="526"/>
      <c r="I28" s="525">
        <f>I$18*$C$9</f>
        <v>6</v>
      </c>
      <c r="J28" s="521">
        <f>$D$12*I28</f>
        <v>1680000</v>
      </c>
      <c r="K28" s="526"/>
      <c r="L28" s="525">
        <f>L$18*$C$5</f>
        <v>24</v>
      </c>
      <c r="M28" s="521">
        <f>$D$12*L28</f>
        <v>6720000</v>
      </c>
      <c r="N28" s="526"/>
      <c r="O28" s="525"/>
      <c r="P28" s="521"/>
      <c r="Q28" s="526"/>
      <c r="R28" s="525"/>
      <c r="S28" s="521"/>
      <c r="T28" s="526"/>
      <c r="U28" s="457">
        <f t="shared" si="1"/>
        <v>30</v>
      </c>
      <c r="V28" s="458">
        <f t="shared" si="2"/>
        <v>8400000</v>
      </c>
      <c r="W28" s="456"/>
      <c r="X28" s="525"/>
      <c r="Y28" s="521"/>
      <c r="Z28" s="526"/>
      <c r="AA28" s="525"/>
      <c r="AB28" s="521"/>
      <c r="AC28" s="526"/>
      <c r="AD28" s="525"/>
      <c r="AE28" s="521"/>
      <c r="AF28" s="526"/>
      <c r="AG28" s="525"/>
      <c r="AH28" s="521"/>
      <c r="AI28" s="526"/>
      <c r="AJ28" s="525"/>
      <c r="AK28" s="521"/>
      <c r="AL28" s="526"/>
      <c r="AM28" s="525"/>
      <c r="AN28" s="521"/>
      <c r="AO28" s="526"/>
      <c r="AP28" s="525"/>
      <c r="AQ28" s="521"/>
      <c r="AR28" s="526"/>
      <c r="AS28" s="525"/>
      <c r="AT28" s="521"/>
      <c r="AU28" s="526"/>
      <c r="AV28" s="457">
        <f t="shared" si="3"/>
        <v>30</v>
      </c>
      <c r="AW28" s="458">
        <f t="shared" si="4"/>
        <v>8400000</v>
      </c>
    </row>
    <row r="29" spans="1:49" ht="11.25">
      <c r="A29" s="508">
        <f>A28+92</f>
        <v>42551</v>
      </c>
      <c r="B29" s="448"/>
      <c r="C29" s="525"/>
      <c r="D29" s="521"/>
      <c r="E29" s="526"/>
      <c r="F29" s="525"/>
      <c r="G29" s="521"/>
      <c r="H29" s="526"/>
      <c r="I29" s="525"/>
      <c r="J29" s="521"/>
      <c r="K29" s="526"/>
      <c r="L29" s="525">
        <f>L$18*$C$7</f>
        <v>12</v>
      </c>
      <c r="M29" s="521">
        <f>$D$12*L29</f>
        <v>3360000</v>
      </c>
      <c r="N29" s="526"/>
      <c r="O29" s="525">
        <f>O$18*$C$3</f>
        <v>33</v>
      </c>
      <c r="P29" s="521">
        <f>$D$12*O29</f>
        <v>9240000</v>
      </c>
      <c r="Q29" s="526"/>
      <c r="R29" s="525"/>
      <c r="S29" s="521"/>
      <c r="T29" s="526"/>
      <c r="U29" s="457">
        <f t="shared" si="1"/>
        <v>45</v>
      </c>
      <c r="V29" s="458">
        <f t="shared" si="2"/>
        <v>12600000</v>
      </c>
      <c r="W29" s="456"/>
      <c r="X29" s="525"/>
      <c r="Y29" s="521"/>
      <c r="Z29" s="526"/>
      <c r="AA29" s="525"/>
      <c r="AB29" s="521"/>
      <c r="AC29" s="526"/>
      <c r="AD29" s="525"/>
      <c r="AE29" s="521"/>
      <c r="AF29" s="526"/>
      <c r="AG29" s="525"/>
      <c r="AH29" s="521"/>
      <c r="AI29" s="526"/>
      <c r="AJ29" s="525"/>
      <c r="AK29" s="521"/>
      <c r="AL29" s="526"/>
      <c r="AM29" s="525"/>
      <c r="AN29" s="521"/>
      <c r="AO29" s="526"/>
      <c r="AP29" s="525"/>
      <c r="AQ29" s="521"/>
      <c r="AR29" s="526"/>
      <c r="AS29" s="525"/>
      <c r="AT29" s="521"/>
      <c r="AU29" s="526"/>
      <c r="AV29" s="457">
        <f t="shared" si="3"/>
        <v>45</v>
      </c>
      <c r="AW29" s="458">
        <f t="shared" si="4"/>
        <v>12600000</v>
      </c>
    </row>
    <row r="30" spans="1:49" ht="11.25">
      <c r="A30" s="508">
        <f>A29+92</f>
        <v>42643</v>
      </c>
      <c r="B30" s="448"/>
      <c r="C30" s="525"/>
      <c r="D30" s="521"/>
      <c r="E30" s="526"/>
      <c r="F30" s="525"/>
      <c r="G30" s="521"/>
      <c r="H30" s="526"/>
      <c r="I30" s="525"/>
      <c r="J30" s="521"/>
      <c r="K30" s="526"/>
      <c r="L30" s="525">
        <f>L$18*$C$9</f>
        <v>6</v>
      </c>
      <c r="M30" s="521">
        <f>$D$12*L30</f>
        <v>1680000</v>
      </c>
      <c r="N30" s="526"/>
      <c r="O30" s="525">
        <f>O$18*$C$5</f>
        <v>36</v>
      </c>
      <c r="P30" s="521">
        <f>$D$12*O30</f>
        <v>10080000</v>
      </c>
      <c r="Q30" s="526"/>
      <c r="R30" s="525"/>
      <c r="S30" s="521"/>
      <c r="T30" s="526"/>
      <c r="U30" s="457">
        <f t="shared" si="1"/>
        <v>42</v>
      </c>
      <c r="V30" s="458">
        <f t="shared" si="2"/>
        <v>11760000</v>
      </c>
      <c r="W30" s="456"/>
      <c r="X30" s="525"/>
      <c r="Y30" s="521"/>
      <c r="Z30" s="526"/>
      <c r="AA30" s="525"/>
      <c r="AB30" s="521"/>
      <c r="AC30" s="526"/>
      <c r="AD30" s="525"/>
      <c r="AE30" s="521"/>
      <c r="AF30" s="526"/>
      <c r="AG30" s="525"/>
      <c r="AH30" s="521"/>
      <c r="AI30" s="526"/>
      <c r="AJ30" s="525"/>
      <c r="AK30" s="521"/>
      <c r="AL30" s="526"/>
      <c r="AM30" s="525"/>
      <c r="AN30" s="521"/>
      <c r="AO30" s="526"/>
      <c r="AP30" s="525"/>
      <c r="AQ30" s="521"/>
      <c r="AR30" s="526"/>
      <c r="AS30" s="525"/>
      <c r="AT30" s="521"/>
      <c r="AU30" s="526"/>
      <c r="AV30" s="457">
        <f t="shared" si="3"/>
        <v>42</v>
      </c>
      <c r="AW30" s="458">
        <f t="shared" si="4"/>
        <v>11760000</v>
      </c>
    </row>
    <row r="31" spans="1:49" ht="11.25">
      <c r="A31" s="509">
        <f>A30+92</f>
        <v>42735</v>
      </c>
      <c r="B31" s="449"/>
      <c r="C31" s="533"/>
      <c r="D31" s="521"/>
      <c r="E31" s="534"/>
      <c r="F31" s="533"/>
      <c r="G31" s="521"/>
      <c r="H31" s="534"/>
      <c r="I31" s="533"/>
      <c r="J31" s="521"/>
      <c r="K31" s="534"/>
      <c r="L31" s="533"/>
      <c r="M31" s="521"/>
      <c r="N31" s="534"/>
      <c r="O31" s="533">
        <f>O$18*$C$7</f>
        <v>18</v>
      </c>
      <c r="P31" s="521">
        <f>$D$12*O31</f>
        <v>5040000</v>
      </c>
      <c r="Q31" s="534"/>
      <c r="R31" s="533">
        <f>R$18*$C$3</f>
        <v>33</v>
      </c>
      <c r="S31" s="521">
        <f>$D$12*R31</f>
        <v>9240000</v>
      </c>
      <c r="T31" s="534"/>
      <c r="U31" s="460">
        <f t="shared" si="1"/>
        <v>51</v>
      </c>
      <c r="V31" s="458">
        <f t="shared" si="2"/>
        <v>14280000</v>
      </c>
      <c r="W31" s="456"/>
      <c r="X31" s="533"/>
      <c r="Y31" s="521"/>
      <c r="Z31" s="534"/>
      <c r="AA31" s="533"/>
      <c r="AB31" s="521"/>
      <c r="AC31" s="534"/>
      <c r="AD31" s="533"/>
      <c r="AE31" s="521"/>
      <c r="AF31" s="534"/>
      <c r="AG31" s="533"/>
      <c r="AH31" s="521"/>
      <c r="AI31" s="534"/>
      <c r="AJ31" s="533"/>
      <c r="AK31" s="521"/>
      <c r="AL31" s="534"/>
      <c r="AM31" s="533"/>
      <c r="AN31" s="521"/>
      <c r="AO31" s="534"/>
      <c r="AP31" s="533"/>
      <c r="AQ31" s="521"/>
      <c r="AR31" s="534"/>
      <c r="AS31" s="533"/>
      <c r="AT31" s="521"/>
      <c r="AU31" s="534"/>
      <c r="AV31" s="457">
        <f t="shared" si="3"/>
        <v>51</v>
      </c>
      <c r="AW31" s="458">
        <f t="shared" si="4"/>
        <v>14280000</v>
      </c>
    </row>
    <row r="32" spans="1:49" ht="11.25">
      <c r="A32" s="450"/>
      <c r="B32" s="450"/>
      <c r="C32" s="535">
        <f>SUM(C20:C31)</f>
        <v>32</v>
      </c>
      <c r="D32" s="461">
        <f>SUM(D20:D31)</f>
        <v>8960000</v>
      </c>
      <c r="E32" s="536"/>
      <c r="F32" s="535">
        <f>SUM(F20:F31)</f>
        <v>32</v>
      </c>
      <c r="G32" s="461">
        <f>SUM(G20:G31)</f>
        <v>8960000</v>
      </c>
      <c r="H32" s="536"/>
      <c r="I32" s="535">
        <f>SUM(I20:I31)</f>
        <v>64</v>
      </c>
      <c r="J32" s="461">
        <f>SUM(J20:J31)</f>
        <v>17920000</v>
      </c>
      <c r="K32" s="536"/>
      <c r="L32" s="535">
        <f>SUM(L20:L31)</f>
        <v>64</v>
      </c>
      <c r="M32" s="461">
        <f>SUM(M20:M31)</f>
        <v>17920000</v>
      </c>
      <c r="N32" s="536"/>
      <c r="O32" s="535">
        <f>SUM(O20:O31)</f>
        <v>87</v>
      </c>
      <c r="P32" s="461">
        <f>SUM(P20:P31)</f>
        <v>24360000</v>
      </c>
      <c r="Q32" s="536"/>
      <c r="R32" s="535">
        <f>SUM(R20:R31)</f>
        <v>33</v>
      </c>
      <c r="S32" s="461">
        <f>SUM(S20:S31)</f>
        <v>9240000</v>
      </c>
      <c r="T32" s="536"/>
      <c r="U32" s="462">
        <f>SUM(U20:U31)</f>
        <v>312</v>
      </c>
      <c r="V32" s="510">
        <f>SUM(V20:V31)</f>
        <v>87360000</v>
      </c>
      <c r="W32" s="456"/>
      <c r="X32" s="535">
        <f>SUM(X20:X31)</f>
        <v>0</v>
      </c>
      <c r="Y32" s="461">
        <f>SUM(Y20:Y31)</f>
        <v>0</v>
      </c>
      <c r="Z32" s="536"/>
      <c r="AA32" s="535">
        <f>SUM(AA20:AA31)</f>
        <v>0</v>
      </c>
      <c r="AB32" s="461">
        <f>SUM(AB20:AB31)</f>
        <v>0</v>
      </c>
      <c r="AC32" s="536"/>
      <c r="AD32" s="535">
        <f>SUM(AD20:AD31)</f>
        <v>0</v>
      </c>
      <c r="AE32" s="461">
        <f>SUM(AE20:AE31)</f>
        <v>0</v>
      </c>
      <c r="AF32" s="536"/>
      <c r="AG32" s="535">
        <f>SUM(AG20:AG31)</f>
        <v>0</v>
      </c>
      <c r="AH32" s="461">
        <f>SUM(AH20:AH31)</f>
        <v>0</v>
      </c>
      <c r="AI32" s="536"/>
      <c r="AJ32" s="535">
        <f>SUM(AJ20:AJ31)</f>
        <v>0</v>
      </c>
      <c r="AK32" s="461">
        <f>SUM(AK20:AK31)</f>
        <v>0</v>
      </c>
      <c r="AL32" s="536"/>
      <c r="AM32" s="535">
        <f>SUM(AM20:AM31)</f>
        <v>0</v>
      </c>
      <c r="AN32" s="461">
        <f>SUM(AN20:AN31)</f>
        <v>0</v>
      </c>
      <c r="AO32" s="536"/>
      <c r="AP32" s="535">
        <f>SUM(AP20:AP31)</f>
        <v>0</v>
      </c>
      <c r="AQ32" s="461">
        <f>SUM(AQ20:AQ31)</f>
        <v>0</v>
      </c>
      <c r="AR32" s="536"/>
      <c r="AS32" s="535">
        <f>SUM(AS20:AS31)</f>
        <v>0</v>
      </c>
      <c r="AT32" s="461">
        <f>SUM(AT20:AT31)</f>
        <v>0</v>
      </c>
      <c r="AU32" s="536"/>
      <c r="AV32" s="462">
        <f>SUM(AV20:AV31)</f>
        <v>312</v>
      </c>
      <c r="AW32" s="510">
        <f>SUM(AW20:AW31)</f>
        <v>87360000</v>
      </c>
    </row>
    <row r="33" spans="1:49" ht="11.25">
      <c r="A33" s="505">
        <f>A28+366</f>
        <v>42825</v>
      </c>
      <c r="B33" s="448"/>
      <c r="C33" s="525"/>
      <c r="D33" s="521"/>
      <c r="E33" s="526"/>
      <c r="F33" s="525"/>
      <c r="G33" s="521"/>
      <c r="H33" s="526"/>
      <c r="I33" s="525"/>
      <c r="J33" s="521"/>
      <c r="K33" s="526"/>
      <c r="L33" s="525"/>
      <c r="M33" s="521"/>
      <c r="N33" s="526"/>
      <c r="O33" s="525">
        <v>3</v>
      </c>
      <c r="P33" s="521">
        <v>3000000</v>
      </c>
      <c r="Q33" s="526"/>
      <c r="R33" s="525">
        <f>R$18*($G$5+$G$6)</f>
        <v>36</v>
      </c>
      <c r="S33" s="521">
        <f>$D$12*R33</f>
        <v>10080000</v>
      </c>
      <c r="T33" s="526"/>
      <c r="U33" s="457">
        <f aca="true" t="shared" si="5" ref="U33:U48">C33+F33+I33+L33+O33+R33</f>
        <v>39</v>
      </c>
      <c r="V33" s="458">
        <f aca="true" t="shared" si="6" ref="V33:V48">D33+G33+J33+M33+P33+S33</f>
        <v>13080000</v>
      </c>
      <c r="W33" s="456"/>
      <c r="X33" s="525"/>
      <c r="Y33" s="521"/>
      <c r="Z33" s="526"/>
      <c r="AA33" s="525"/>
      <c r="AB33" s="521"/>
      <c r="AC33" s="526"/>
      <c r="AD33" s="525"/>
      <c r="AE33" s="521"/>
      <c r="AF33" s="526"/>
      <c r="AG33" s="525"/>
      <c r="AH33" s="521"/>
      <c r="AI33" s="526"/>
      <c r="AJ33" s="525"/>
      <c r="AK33" s="521"/>
      <c r="AL33" s="526"/>
      <c r="AM33" s="525"/>
      <c r="AN33" s="521"/>
      <c r="AO33" s="526"/>
      <c r="AP33" s="525"/>
      <c r="AQ33" s="521"/>
      <c r="AR33" s="526"/>
      <c r="AS33" s="525"/>
      <c r="AT33" s="521"/>
      <c r="AU33" s="526"/>
      <c r="AV33" s="457">
        <f>U33+X33+AA33+AD33+AG33+AJ33+AM33+AP33+AS33</f>
        <v>39</v>
      </c>
      <c r="AW33" s="458">
        <f>V33+Y33+AB33+AE33+AH33+AK33+AN33+AQ33+AT33</f>
        <v>13080000</v>
      </c>
    </row>
    <row r="34" spans="1:49" ht="11.25">
      <c r="A34" s="505">
        <f>A33+91</f>
        <v>42916</v>
      </c>
      <c r="B34" s="448"/>
      <c r="C34" s="525"/>
      <c r="D34" s="521"/>
      <c r="E34" s="526"/>
      <c r="F34" s="525"/>
      <c r="G34" s="521"/>
      <c r="H34" s="526"/>
      <c r="I34" s="525"/>
      <c r="J34" s="521"/>
      <c r="K34" s="526"/>
      <c r="L34" s="525"/>
      <c r="M34" s="521"/>
      <c r="N34" s="526"/>
      <c r="O34" s="525"/>
      <c r="P34" s="521"/>
      <c r="Q34" s="526"/>
      <c r="R34" s="525">
        <f>R$18*($G$7+$G$8)</f>
        <v>18</v>
      </c>
      <c r="S34" s="521">
        <f>$D$12*R34</f>
        <v>5040000</v>
      </c>
      <c r="T34" s="526"/>
      <c r="U34" s="457">
        <f t="shared" si="5"/>
        <v>18</v>
      </c>
      <c r="V34" s="458">
        <f t="shared" si="6"/>
        <v>5040000</v>
      </c>
      <c r="W34" s="456"/>
      <c r="X34" s="525">
        <f>X$18*$C$3</f>
        <v>33</v>
      </c>
      <c r="Y34" s="521">
        <f>$D$12*X34</f>
        <v>9240000</v>
      </c>
      <c r="Z34" s="526"/>
      <c r="AA34" s="525"/>
      <c r="AB34" s="521"/>
      <c r="AC34" s="526"/>
      <c r="AD34" s="525"/>
      <c r="AE34" s="521"/>
      <c r="AF34" s="526"/>
      <c r="AG34" s="525"/>
      <c r="AH34" s="521"/>
      <c r="AI34" s="526"/>
      <c r="AJ34" s="525"/>
      <c r="AK34" s="521"/>
      <c r="AL34" s="526"/>
      <c r="AM34" s="525"/>
      <c r="AN34" s="521"/>
      <c r="AO34" s="526"/>
      <c r="AP34" s="525"/>
      <c r="AQ34" s="521"/>
      <c r="AR34" s="526"/>
      <c r="AS34" s="525"/>
      <c r="AT34" s="521"/>
      <c r="AU34" s="526"/>
      <c r="AV34" s="457">
        <f aca="true" t="shared" si="7" ref="AV34:AV48">U34+X34+AA34+AD34+AG34+AJ34+AM34+AP34+AS34</f>
        <v>51</v>
      </c>
      <c r="AW34" s="458">
        <f aca="true" t="shared" si="8" ref="AW34:AW48">V34+Y34+AB34+AE34+AH34+AK34+AN34+AQ34+AT34</f>
        <v>14280000</v>
      </c>
    </row>
    <row r="35" spans="1:49" ht="11.25">
      <c r="A35" s="505">
        <f>A34+92</f>
        <v>43008</v>
      </c>
      <c r="B35" s="448"/>
      <c r="C35" s="525"/>
      <c r="D35" s="521"/>
      <c r="E35" s="526"/>
      <c r="F35" s="525"/>
      <c r="G35" s="521"/>
      <c r="H35" s="526"/>
      <c r="I35" s="525"/>
      <c r="J35" s="521"/>
      <c r="K35" s="526"/>
      <c r="L35" s="525"/>
      <c r="M35" s="521"/>
      <c r="N35" s="526"/>
      <c r="O35" s="525"/>
      <c r="P35" s="521"/>
      <c r="Q35" s="526"/>
      <c r="R35" s="525">
        <f>R$18*($G$9+$G$10)</f>
        <v>9</v>
      </c>
      <c r="S35" s="521">
        <f>$D$12*R35</f>
        <v>2520000</v>
      </c>
      <c r="T35" s="526"/>
      <c r="U35" s="457">
        <f t="shared" si="5"/>
        <v>9</v>
      </c>
      <c r="V35" s="458">
        <f t="shared" si="6"/>
        <v>2520000</v>
      </c>
      <c r="W35" s="456"/>
      <c r="X35" s="525">
        <f>X$18*$C$5</f>
        <v>36</v>
      </c>
      <c r="Y35" s="521">
        <f>$D$12*X35</f>
        <v>10080000</v>
      </c>
      <c r="Z35" s="526"/>
      <c r="AA35" s="525"/>
      <c r="AB35" s="521"/>
      <c r="AC35" s="526"/>
      <c r="AD35" s="525"/>
      <c r="AE35" s="521"/>
      <c r="AF35" s="526"/>
      <c r="AG35" s="525"/>
      <c r="AH35" s="521"/>
      <c r="AI35" s="526"/>
      <c r="AJ35" s="525"/>
      <c r="AK35" s="521"/>
      <c r="AL35" s="526"/>
      <c r="AM35" s="525"/>
      <c r="AN35" s="521"/>
      <c r="AO35" s="526"/>
      <c r="AP35" s="525"/>
      <c r="AQ35" s="521"/>
      <c r="AR35" s="526"/>
      <c r="AS35" s="525"/>
      <c r="AT35" s="521"/>
      <c r="AU35" s="526"/>
      <c r="AV35" s="457">
        <f t="shared" si="7"/>
        <v>45</v>
      </c>
      <c r="AW35" s="458">
        <f t="shared" si="8"/>
        <v>12600000</v>
      </c>
    </row>
    <row r="36" spans="1:49" ht="11.25">
      <c r="A36" s="537">
        <f>A35+92</f>
        <v>43100</v>
      </c>
      <c r="B36" s="513"/>
      <c r="C36" s="531"/>
      <c r="D36" s="514"/>
      <c r="E36" s="532"/>
      <c r="F36" s="531"/>
      <c r="G36" s="514"/>
      <c r="H36" s="532"/>
      <c r="I36" s="531"/>
      <c r="J36" s="514"/>
      <c r="K36" s="532"/>
      <c r="L36" s="531"/>
      <c r="M36" s="514"/>
      <c r="N36" s="532"/>
      <c r="O36" s="531"/>
      <c r="P36" s="514"/>
      <c r="Q36" s="532"/>
      <c r="R36" s="531"/>
      <c r="S36" s="514"/>
      <c r="T36" s="532"/>
      <c r="U36" s="516">
        <f t="shared" si="5"/>
        <v>0</v>
      </c>
      <c r="V36" s="517">
        <f t="shared" si="6"/>
        <v>0</v>
      </c>
      <c r="W36" s="456"/>
      <c r="X36" s="531">
        <f>X$18*$C$7</f>
        <v>18</v>
      </c>
      <c r="Y36" s="514">
        <f>$D$12*X36</f>
        <v>5040000</v>
      </c>
      <c r="Z36" s="532"/>
      <c r="AA36" s="531">
        <f>AA$18*$C$3</f>
        <v>33</v>
      </c>
      <c r="AB36" s="514">
        <f>$D$12*AA36</f>
        <v>9240000</v>
      </c>
      <c r="AC36" s="532"/>
      <c r="AD36" s="531"/>
      <c r="AE36" s="514"/>
      <c r="AF36" s="532"/>
      <c r="AG36" s="531"/>
      <c r="AH36" s="514"/>
      <c r="AI36" s="532"/>
      <c r="AJ36" s="531"/>
      <c r="AK36" s="514"/>
      <c r="AL36" s="532"/>
      <c r="AM36" s="531"/>
      <c r="AN36" s="514"/>
      <c r="AO36" s="532"/>
      <c r="AP36" s="531"/>
      <c r="AQ36" s="514"/>
      <c r="AR36" s="532"/>
      <c r="AS36" s="531"/>
      <c r="AT36" s="514"/>
      <c r="AU36" s="532"/>
      <c r="AV36" s="516">
        <f t="shared" si="7"/>
        <v>51</v>
      </c>
      <c r="AW36" s="517">
        <f t="shared" si="8"/>
        <v>14280000</v>
      </c>
    </row>
    <row r="37" spans="1:49" ht="11.25">
      <c r="A37" s="505">
        <f>A33+365</f>
        <v>43190</v>
      </c>
      <c r="B37" s="448"/>
      <c r="C37" s="525"/>
      <c r="D37" s="521"/>
      <c r="E37" s="526"/>
      <c r="F37" s="525"/>
      <c r="G37" s="521"/>
      <c r="H37" s="526"/>
      <c r="I37" s="525"/>
      <c r="J37" s="521"/>
      <c r="K37" s="526"/>
      <c r="L37" s="525"/>
      <c r="M37" s="521"/>
      <c r="N37" s="526"/>
      <c r="O37" s="525"/>
      <c r="P37" s="521"/>
      <c r="Q37" s="526"/>
      <c r="R37" s="525"/>
      <c r="S37" s="521"/>
      <c r="T37" s="526"/>
      <c r="U37" s="457">
        <f t="shared" si="5"/>
        <v>0</v>
      </c>
      <c r="V37" s="458">
        <f t="shared" si="6"/>
        <v>0</v>
      </c>
      <c r="W37" s="456"/>
      <c r="X37" s="525">
        <f>X$18*$C$9</f>
        <v>9</v>
      </c>
      <c r="Y37" s="521">
        <f>$D$12*X37</f>
        <v>2520000</v>
      </c>
      <c r="Z37" s="526"/>
      <c r="AA37" s="525">
        <f>AA$18*$C$5</f>
        <v>36</v>
      </c>
      <c r="AB37" s="521">
        <f>$D$12*AA37</f>
        <v>10080000</v>
      </c>
      <c r="AC37" s="526"/>
      <c r="AD37" s="525"/>
      <c r="AE37" s="521"/>
      <c r="AF37" s="526"/>
      <c r="AG37" s="525"/>
      <c r="AH37" s="521"/>
      <c r="AI37" s="526"/>
      <c r="AJ37" s="525"/>
      <c r="AK37" s="521"/>
      <c r="AL37" s="526"/>
      <c r="AM37" s="525"/>
      <c r="AN37" s="521"/>
      <c r="AO37" s="526"/>
      <c r="AP37" s="525"/>
      <c r="AQ37" s="521"/>
      <c r="AR37" s="526"/>
      <c r="AS37" s="525"/>
      <c r="AT37" s="521"/>
      <c r="AU37" s="526"/>
      <c r="AV37" s="457">
        <f t="shared" si="7"/>
        <v>45</v>
      </c>
      <c r="AW37" s="458">
        <f t="shared" si="8"/>
        <v>12600000</v>
      </c>
    </row>
    <row r="38" spans="1:49" ht="11.25">
      <c r="A38" s="505">
        <f>A37+91</f>
        <v>43281</v>
      </c>
      <c r="B38" s="448"/>
      <c r="C38" s="525"/>
      <c r="D38" s="521"/>
      <c r="E38" s="526"/>
      <c r="F38" s="525"/>
      <c r="G38" s="521"/>
      <c r="H38" s="526"/>
      <c r="I38" s="525"/>
      <c r="J38" s="521"/>
      <c r="K38" s="526"/>
      <c r="L38" s="525"/>
      <c r="M38" s="521"/>
      <c r="N38" s="526"/>
      <c r="O38" s="525"/>
      <c r="P38" s="521"/>
      <c r="Q38" s="526"/>
      <c r="R38" s="525"/>
      <c r="S38" s="521"/>
      <c r="T38" s="526"/>
      <c r="U38" s="457">
        <f t="shared" si="5"/>
        <v>0</v>
      </c>
      <c r="V38" s="458">
        <f t="shared" si="6"/>
        <v>0</v>
      </c>
      <c r="W38" s="456"/>
      <c r="X38" s="525"/>
      <c r="Y38" s="521"/>
      <c r="Z38" s="526"/>
      <c r="AA38" s="525">
        <f>AA$18*$C$7</f>
        <v>18</v>
      </c>
      <c r="AB38" s="521">
        <f>$D$12*AA38</f>
        <v>5040000</v>
      </c>
      <c r="AC38" s="526"/>
      <c r="AD38" s="525">
        <f>AD$18*$C$3</f>
        <v>33</v>
      </c>
      <c r="AE38" s="521">
        <f>$D$12*AD38</f>
        <v>9240000</v>
      </c>
      <c r="AF38" s="526"/>
      <c r="AG38" s="525"/>
      <c r="AH38" s="521"/>
      <c r="AI38" s="526"/>
      <c r="AJ38" s="525"/>
      <c r="AK38" s="521"/>
      <c r="AL38" s="526"/>
      <c r="AM38" s="525"/>
      <c r="AN38" s="521"/>
      <c r="AO38" s="526"/>
      <c r="AP38" s="525"/>
      <c r="AQ38" s="521"/>
      <c r="AR38" s="526"/>
      <c r="AS38" s="525"/>
      <c r="AT38" s="521"/>
      <c r="AU38" s="526"/>
      <c r="AV38" s="457">
        <f t="shared" si="7"/>
        <v>51</v>
      </c>
      <c r="AW38" s="458">
        <f t="shared" si="8"/>
        <v>14280000</v>
      </c>
    </row>
    <row r="39" spans="1:49" ht="11.25">
      <c r="A39" s="505">
        <f>A38+92</f>
        <v>43373</v>
      </c>
      <c r="B39" s="448"/>
      <c r="C39" s="525"/>
      <c r="D39" s="521"/>
      <c r="E39" s="526"/>
      <c r="F39" s="525"/>
      <c r="G39" s="521"/>
      <c r="H39" s="526"/>
      <c r="I39" s="525"/>
      <c r="J39" s="521"/>
      <c r="K39" s="526"/>
      <c r="L39" s="525"/>
      <c r="M39" s="521"/>
      <c r="N39" s="526"/>
      <c r="O39" s="525"/>
      <c r="P39" s="521"/>
      <c r="Q39" s="526"/>
      <c r="R39" s="525"/>
      <c r="S39" s="521"/>
      <c r="T39" s="526"/>
      <c r="U39" s="457">
        <f t="shared" si="5"/>
        <v>0</v>
      </c>
      <c r="V39" s="458">
        <f t="shared" si="6"/>
        <v>0</v>
      </c>
      <c r="W39" s="456"/>
      <c r="X39" s="525"/>
      <c r="Y39" s="521"/>
      <c r="Z39" s="526"/>
      <c r="AA39" s="525">
        <f>AA$18*$C$9</f>
        <v>9</v>
      </c>
      <c r="AB39" s="521">
        <f>$D$12*AA39</f>
        <v>2520000</v>
      </c>
      <c r="AC39" s="526"/>
      <c r="AD39" s="525">
        <f>AD$18*$C$5</f>
        <v>36</v>
      </c>
      <c r="AE39" s="521">
        <f>$D$12*AD39</f>
        <v>10080000</v>
      </c>
      <c r="AF39" s="526"/>
      <c r="AG39" s="525"/>
      <c r="AH39" s="521"/>
      <c r="AI39" s="526"/>
      <c r="AJ39" s="525"/>
      <c r="AK39" s="521"/>
      <c r="AL39" s="526"/>
      <c r="AM39" s="525"/>
      <c r="AN39" s="521"/>
      <c r="AO39" s="526"/>
      <c r="AP39" s="525"/>
      <c r="AQ39" s="521"/>
      <c r="AR39" s="526"/>
      <c r="AS39" s="525"/>
      <c r="AT39" s="521"/>
      <c r="AU39" s="526"/>
      <c r="AV39" s="457">
        <f t="shared" si="7"/>
        <v>45</v>
      </c>
      <c r="AW39" s="458">
        <f t="shared" si="8"/>
        <v>12600000</v>
      </c>
    </row>
    <row r="40" spans="1:49" ht="11.25">
      <c r="A40" s="537">
        <f>A39+92</f>
        <v>43465</v>
      </c>
      <c r="B40" s="513"/>
      <c r="C40" s="531"/>
      <c r="D40" s="514"/>
      <c r="E40" s="532"/>
      <c r="F40" s="531"/>
      <c r="G40" s="514"/>
      <c r="H40" s="532"/>
      <c r="I40" s="531"/>
      <c r="J40" s="514"/>
      <c r="K40" s="532"/>
      <c r="L40" s="531"/>
      <c r="M40" s="514"/>
      <c r="N40" s="532"/>
      <c r="O40" s="531"/>
      <c r="P40" s="514"/>
      <c r="Q40" s="532"/>
      <c r="R40" s="531"/>
      <c r="S40" s="514"/>
      <c r="T40" s="532"/>
      <c r="U40" s="516">
        <f t="shared" si="5"/>
        <v>0</v>
      </c>
      <c r="V40" s="517">
        <f t="shared" si="6"/>
        <v>0</v>
      </c>
      <c r="W40" s="456"/>
      <c r="X40" s="531"/>
      <c r="Y40" s="514"/>
      <c r="Z40" s="532"/>
      <c r="AA40" s="531"/>
      <c r="AB40" s="514"/>
      <c r="AC40" s="532"/>
      <c r="AD40" s="531">
        <f>AD$18*$C$7</f>
        <v>18</v>
      </c>
      <c r="AE40" s="514">
        <f>$D$12*AD40</f>
        <v>5040000</v>
      </c>
      <c r="AF40" s="532"/>
      <c r="AG40" s="531">
        <f>AG$18*$C$3</f>
        <v>33</v>
      </c>
      <c r="AH40" s="514">
        <f>$D$12*AG40</f>
        <v>9240000</v>
      </c>
      <c r="AI40" s="532"/>
      <c r="AJ40" s="531"/>
      <c r="AK40" s="514"/>
      <c r="AL40" s="532"/>
      <c r="AM40" s="531"/>
      <c r="AN40" s="514"/>
      <c r="AO40" s="532"/>
      <c r="AP40" s="531"/>
      <c r="AQ40" s="514"/>
      <c r="AR40" s="532"/>
      <c r="AS40" s="531"/>
      <c r="AT40" s="514"/>
      <c r="AU40" s="532"/>
      <c r="AV40" s="516">
        <f t="shared" si="7"/>
        <v>51</v>
      </c>
      <c r="AW40" s="517">
        <f t="shared" si="8"/>
        <v>14280000</v>
      </c>
    </row>
    <row r="41" spans="1:49" ht="11.25">
      <c r="A41" s="505">
        <f>A37+365</f>
        <v>43555</v>
      </c>
      <c r="B41" s="448"/>
      <c r="C41" s="525"/>
      <c r="D41" s="521"/>
      <c r="E41" s="526"/>
      <c r="F41" s="525"/>
      <c r="G41" s="521"/>
      <c r="H41" s="526"/>
      <c r="I41" s="525"/>
      <c r="J41" s="521"/>
      <c r="K41" s="526"/>
      <c r="L41" s="525"/>
      <c r="M41" s="521"/>
      <c r="N41" s="526"/>
      <c r="O41" s="525"/>
      <c r="P41" s="521"/>
      <c r="Q41" s="526"/>
      <c r="R41" s="525"/>
      <c r="S41" s="521"/>
      <c r="T41" s="526"/>
      <c r="U41" s="457">
        <f t="shared" si="5"/>
        <v>0</v>
      </c>
      <c r="V41" s="458">
        <f t="shared" si="6"/>
        <v>0</v>
      </c>
      <c r="W41" s="456"/>
      <c r="X41" s="525"/>
      <c r="Y41" s="521"/>
      <c r="Z41" s="526"/>
      <c r="AA41" s="525"/>
      <c r="AB41" s="521"/>
      <c r="AC41" s="526"/>
      <c r="AD41" s="525">
        <f>AD$18*$C$9</f>
        <v>9</v>
      </c>
      <c r="AE41" s="521">
        <f>$D$12*AD41</f>
        <v>2520000</v>
      </c>
      <c r="AF41" s="526"/>
      <c r="AG41" s="525">
        <f>AG$18*$C$5</f>
        <v>36</v>
      </c>
      <c r="AH41" s="521">
        <f>$D$12*AG41</f>
        <v>10080000</v>
      </c>
      <c r="AI41" s="526"/>
      <c r="AJ41" s="525"/>
      <c r="AK41" s="521"/>
      <c r="AL41" s="526"/>
      <c r="AM41" s="525"/>
      <c r="AN41" s="521"/>
      <c r="AO41" s="526"/>
      <c r="AP41" s="525"/>
      <c r="AQ41" s="521"/>
      <c r="AR41" s="526"/>
      <c r="AS41" s="525"/>
      <c r="AT41" s="521"/>
      <c r="AU41" s="526"/>
      <c r="AV41" s="457">
        <f t="shared" si="7"/>
        <v>45</v>
      </c>
      <c r="AW41" s="458">
        <f t="shared" si="8"/>
        <v>12600000</v>
      </c>
    </row>
    <row r="42" spans="1:49" ht="11.25">
      <c r="A42" s="505">
        <f>A41+91</f>
        <v>43646</v>
      </c>
      <c r="B42" s="448"/>
      <c r="C42" s="525"/>
      <c r="D42" s="521"/>
      <c r="E42" s="526"/>
      <c r="F42" s="525"/>
      <c r="G42" s="521"/>
      <c r="H42" s="526"/>
      <c r="I42" s="525"/>
      <c r="J42" s="521"/>
      <c r="K42" s="526"/>
      <c r="L42" s="525"/>
      <c r="M42" s="521"/>
      <c r="N42" s="526"/>
      <c r="O42" s="525"/>
      <c r="P42" s="521"/>
      <c r="Q42" s="526"/>
      <c r="R42" s="525"/>
      <c r="S42" s="521"/>
      <c r="T42" s="526"/>
      <c r="U42" s="457">
        <f t="shared" si="5"/>
        <v>0</v>
      </c>
      <c r="V42" s="458">
        <f t="shared" si="6"/>
        <v>0</v>
      </c>
      <c r="W42" s="456"/>
      <c r="X42" s="525"/>
      <c r="Y42" s="521"/>
      <c r="Z42" s="526"/>
      <c r="AA42" s="525"/>
      <c r="AB42" s="521"/>
      <c r="AC42" s="526"/>
      <c r="AD42" s="525"/>
      <c r="AE42" s="521"/>
      <c r="AF42" s="526"/>
      <c r="AG42" s="525">
        <f>AG$18*$C$7</f>
        <v>18</v>
      </c>
      <c r="AH42" s="521">
        <f>$D$12*AG42</f>
        <v>5040000</v>
      </c>
      <c r="AI42" s="526"/>
      <c r="AJ42" s="525">
        <f>AJ$18*$C$3</f>
        <v>33</v>
      </c>
      <c r="AK42" s="521">
        <f>$D$12*AJ42</f>
        <v>9240000</v>
      </c>
      <c r="AL42" s="526"/>
      <c r="AM42" s="525"/>
      <c r="AN42" s="521"/>
      <c r="AO42" s="526"/>
      <c r="AP42" s="525"/>
      <c r="AQ42" s="521"/>
      <c r="AR42" s="526"/>
      <c r="AS42" s="525"/>
      <c r="AT42" s="521"/>
      <c r="AU42" s="526"/>
      <c r="AV42" s="457">
        <f t="shared" si="7"/>
        <v>51</v>
      </c>
      <c r="AW42" s="458">
        <f t="shared" si="8"/>
        <v>14280000</v>
      </c>
    </row>
    <row r="43" spans="1:49" ht="11.25">
      <c r="A43" s="505">
        <f>A42+92</f>
        <v>43738</v>
      </c>
      <c r="B43" s="448"/>
      <c r="C43" s="525"/>
      <c r="D43" s="521"/>
      <c r="E43" s="526"/>
      <c r="F43" s="525"/>
      <c r="G43" s="521"/>
      <c r="H43" s="526"/>
      <c r="I43" s="525"/>
      <c r="J43" s="521"/>
      <c r="K43" s="526"/>
      <c r="L43" s="525"/>
      <c r="M43" s="521"/>
      <c r="N43" s="526"/>
      <c r="O43" s="525"/>
      <c r="P43" s="521"/>
      <c r="Q43" s="526"/>
      <c r="R43" s="525"/>
      <c r="S43" s="521"/>
      <c r="T43" s="526"/>
      <c r="U43" s="457">
        <f t="shared" si="5"/>
        <v>0</v>
      </c>
      <c r="V43" s="458">
        <f t="shared" si="6"/>
        <v>0</v>
      </c>
      <c r="W43" s="456"/>
      <c r="X43" s="525"/>
      <c r="Y43" s="521"/>
      <c r="Z43" s="526"/>
      <c r="AA43" s="525"/>
      <c r="AB43" s="521"/>
      <c r="AC43" s="526"/>
      <c r="AD43" s="525"/>
      <c r="AE43" s="521"/>
      <c r="AF43" s="526"/>
      <c r="AG43" s="525">
        <f>AG$18*$C$9</f>
        <v>9</v>
      </c>
      <c r="AH43" s="521">
        <f>$D$12*AG43</f>
        <v>2520000</v>
      </c>
      <c r="AI43" s="526"/>
      <c r="AJ43" s="525">
        <f>AJ$18*$C$5</f>
        <v>36</v>
      </c>
      <c r="AK43" s="521">
        <f>$D$12*AJ43</f>
        <v>10080000</v>
      </c>
      <c r="AL43" s="526"/>
      <c r="AM43" s="525"/>
      <c r="AN43" s="521"/>
      <c r="AO43" s="526"/>
      <c r="AP43" s="525"/>
      <c r="AQ43" s="521"/>
      <c r="AR43" s="526"/>
      <c r="AS43" s="525"/>
      <c r="AT43" s="521"/>
      <c r="AU43" s="526"/>
      <c r="AV43" s="457">
        <f t="shared" si="7"/>
        <v>45</v>
      </c>
      <c r="AW43" s="458">
        <f t="shared" si="8"/>
        <v>12600000</v>
      </c>
    </row>
    <row r="44" spans="1:49" ht="11.25">
      <c r="A44" s="537">
        <f>A43+92</f>
        <v>43830</v>
      </c>
      <c r="B44" s="513"/>
      <c r="C44" s="531"/>
      <c r="D44" s="514"/>
      <c r="E44" s="532"/>
      <c r="F44" s="531"/>
      <c r="G44" s="514"/>
      <c r="H44" s="532"/>
      <c r="I44" s="531"/>
      <c r="J44" s="514"/>
      <c r="K44" s="532"/>
      <c r="L44" s="531"/>
      <c r="M44" s="514"/>
      <c r="N44" s="532"/>
      <c r="O44" s="531"/>
      <c r="P44" s="514"/>
      <c r="Q44" s="532"/>
      <c r="R44" s="531"/>
      <c r="S44" s="514"/>
      <c r="T44" s="532"/>
      <c r="U44" s="516">
        <f t="shared" si="5"/>
        <v>0</v>
      </c>
      <c r="V44" s="517">
        <f t="shared" si="6"/>
        <v>0</v>
      </c>
      <c r="W44" s="456"/>
      <c r="X44" s="531"/>
      <c r="Y44" s="514"/>
      <c r="Z44" s="532"/>
      <c r="AA44" s="531"/>
      <c r="AB44" s="514"/>
      <c r="AC44" s="532"/>
      <c r="AD44" s="531"/>
      <c r="AE44" s="514"/>
      <c r="AF44" s="532"/>
      <c r="AG44" s="531"/>
      <c r="AH44" s="514"/>
      <c r="AI44" s="532"/>
      <c r="AJ44" s="531">
        <f>AJ$18*$C$7</f>
        <v>18</v>
      </c>
      <c r="AK44" s="514">
        <f>$D$12*AJ44</f>
        <v>5040000</v>
      </c>
      <c r="AL44" s="532"/>
      <c r="AM44" s="531">
        <f>AM$18*$C$3</f>
        <v>33</v>
      </c>
      <c r="AN44" s="514">
        <f>$D$12*AM44</f>
        <v>9240000</v>
      </c>
      <c r="AO44" s="532"/>
      <c r="AP44" s="531"/>
      <c r="AQ44" s="514"/>
      <c r="AR44" s="532"/>
      <c r="AS44" s="531"/>
      <c r="AT44" s="514"/>
      <c r="AU44" s="532"/>
      <c r="AV44" s="516">
        <f t="shared" si="7"/>
        <v>51</v>
      </c>
      <c r="AW44" s="517">
        <f t="shared" si="8"/>
        <v>14280000</v>
      </c>
    </row>
    <row r="45" spans="1:49" ht="11.25">
      <c r="A45" s="505">
        <f>A41+365</f>
        <v>43920</v>
      </c>
      <c r="B45" s="448"/>
      <c r="C45" s="525"/>
      <c r="D45" s="521"/>
      <c r="E45" s="526"/>
      <c r="F45" s="525"/>
      <c r="G45" s="521"/>
      <c r="H45" s="526"/>
      <c r="I45" s="525"/>
      <c r="J45" s="521"/>
      <c r="K45" s="526"/>
      <c r="L45" s="525"/>
      <c r="M45" s="521"/>
      <c r="N45" s="526"/>
      <c r="O45" s="525"/>
      <c r="P45" s="521"/>
      <c r="Q45" s="526"/>
      <c r="R45" s="525"/>
      <c r="S45" s="521"/>
      <c r="T45" s="526"/>
      <c r="U45" s="457">
        <f t="shared" si="5"/>
        <v>0</v>
      </c>
      <c r="V45" s="458">
        <f t="shared" si="6"/>
        <v>0</v>
      </c>
      <c r="W45" s="456"/>
      <c r="X45" s="525"/>
      <c r="Y45" s="521"/>
      <c r="Z45" s="526"/>
      <c r="AA45" s="525"/>
      <c r="AB45" s="521"/>
      <c r="AC45" s="526"/>
      <c r="AD45" s="525"/>
      <c r="AE45" s="521"/>
      <c r="AF45" s="526"/>
      <c r="AG45" s="525"/>
      <c r="AH45" s="521"/>
      <c r="AI45" s="526"/>
      <c r="AJ45" s="525">
        <f>AJ$18*$C$9</f>
        <v>9</v>
      </c>
      <c r="AK45" s="521">
        <f>$D$12*AJ45</f>
        <v>2520000</v>
      </c>
      <c r="AL45" s="526"/>
      <c r="AM45" s="525">
        <f>AM$18*$C$5</f>
        <v>36</v>
      </c>
      <c r="AN45" s="521">
        <f>$D$12*AM45</f>
        <v>10080000</v>
      </c>
      <c r="AO45" s="526"/>
      <c r="AP45" s="525"/>
      <c r="AQ45" s="521"/>
      <c r="AR45" s="526"/>
      <c r="AS45" s="525"/>
      <c r="AT45" s="521"/>
      <c r="AU45" s="526"/>
      <c r="AV45" s="457">
        <f t="shared" si="7"/>
        <v>45</v>
      </c>
      <c r="AW45" s="458">
        <f t="shared" si="8"/>
        <v>12600000</v>
      </c>
    </row>
    <row r="46" spans="1:49" ht="11.25">
      <c r="A46" s="505">
        <f>A45+91</f>
        <v>44011</v>
      </c>
      <c r="B46" s="448"/>
      <c r="C46" s="525"/>
      <c r="D46" s="521"/>
      <c r="E46" s="526"/>
      <c r="F46" s="525"/>
      <c r="G46" s="521"/>
      <c r="H46" s="526"/>
      <c r="I46" s="525"/>
      <c r="J46" s="521"/>
      <c r="K46" s="526"/>
      <c r="L46" s="525"/>
      <c r="M46" s="521"/>
      <c r="N46" s="526"/>
      <c r="O46" s="525"/>
      <c r="P46" s="521"/>
      <c r="Q46" s="526"/>
      <c r="R46" s="525"/>
      <c r="S46" s="521"/>
      <c r="T46" s="526"/>
      <c r="U46" s="457">
        <f t="shared" si="5"/>
        <v>0</v>
      </c>
      <c r="V46" s="458">
        <f t="shared" si="6"/>
        <v>0</v>
      </c>
      <c r="W46" s="456"/>
      <c r="X46" s="525"/>
      <c r="Y46" s="521"/>
      <c r="Z46" s="526"/>
      <c r="AA46" s="525"/>
      <c r="AB46" s="521"/>
      <c r="AC46" s="526"/>
      <c r="AD46" s="525"/>
      <c r="AE46" s="521"/>
      <c r="AF46" s="526"/>
      <c r="AG46" s="525"/>
      <c r="AH46" s="521"/>
      <c r="AI46" s="526"/>
      <c r="AJ46" s="525"/>
      <c r="AK46" s="521"/>
      <c r="AL46" s="526"/>
      <c r="AM46" s="525">
        <f>AM$18*$C$7</f>
        <v>18</v>
      </c>
      <c r="AN46" s="521">
        <f>$D$12*AM46</f>
        <v>5040000</v>
      </c>
      <c r="AO46" s="526"/>
      <c r="AP46" s="525">
        <f>AP$18*$C$3</f>
        <v>33</v>
      </c>
      <c r="AQ46" s="521">
        <f>$D$12*AP46</f>
        <v>9240000</v>
      </c>
      <c r="AR46" s="526"/>
      <c r="AS46" s="525"/>
      <c r="AT46" s="521"/>
      <c r="AU46" s="526"/>
      <c r="AV46" s="457">
        <f t="shared" si="7"/>
        <v>51</v>
      </c>
      <c r="AW46" s="458">
        <f t="shared" si="8"/>
        <v>14280000</v>
      </c>
    </row>
    <row r="47" spans="1:49" ht="11.25">
      <c r="A47" s="505">
        <f>A46+92</f>
        <v>44103</v>
      </c>
      <c r="B47" s="448"/>
      <c r="C47" s="525"/>
      <c r="D47" s="521"/>
      <c r="E47" s="526"/>
      <c r="F47" s="525"/>
      <c r="G47" s="521"/>
      <c r="H47" s="526"/>
      <c r="I47" s="525"/>
      <c r="J47" s="521"/>
      <c r="K47" s="526"/>
      <c r="L47" s="525"/>
      <c r="M47" s="521"/>
      <c r="N47" s="526"/>
      <c r="O47" s="525"/>
      <c r="P47" s="521"/>
      <c r="Q47" s="526"/>
      <c r="R47" s="525"/>
      <c r="S47" s="521"/>
      <c r="T47" s="526"/>
      <c r="U47" s="457">
        <f t="shared" si="5"/>
        <v>0</v>
      </c>
      <c r="V47" s="458">
        <f t="shared" si="6"/>
        <v>0</v>
      </c>
      <c r="W47" s="456"/>
      <c r="X47" s="525"/>
      <c r="Y47" s="521"/>
      <c r="Z47" s="526"/>
      <c r="AA47" s="525"/>
      <c r="AB47" s="521"/>
      <c r="AC47" s="526"/>
      <c r="AD47" s="525"/>
      <c r="AE47" s="521"/>
      <c r="AF47" s="526"/>
      <c r="AG47" s="525"/>
      <c r="AH47" s="521"/>
      <c r="AI47" s="526"/>
      <c r="AJ47" s="525"/>
      <c r="AK47" s="521"/>
      <c r="AL47" s="526"/>
      <c r="AM47" s="525">
        <f>AM$18*$C$9</f>
        <v>9</v>
      </c>
      <c r="AN47" s="521">
        <f>$D$12*AM47</f>
        <v>2520000</v>
      </c>
      <c r="AO47" s="526"/>
      <c r="AP47" s="525">
        <f>AP$18*$C$5</f>
        <v>36</v>
      </c>
      <c r="AQ47" s="521">
        <f>$D$12*AP47</f>
        <v>10080000</v>
      </c>
      <c r="AR47" s="526"/>
      <c r="AS47" s="525"/>
      <c r="AT47" s="521"/>
      <c r="AU47" s="526"/>
      <c r="AV47" s="457">
        <f t="shared" si="7"/>
        <v>45</v>
      </c>
      <c r="AW47" s="458">
        <f t="shared" si="8"/>
        <v>12600000</v>
      </c>
    </row>
    <row r="48" spans="1:49" ht="11.25">
      <c r="A48" s="505">
        <f>A47+92</f>
        <v>44195</v>
      </c>
      <c r="B48" s="448"/>
      <c r="C48" s="525"/>
      <c r="D48" s="521"/>
      <c r="E48" s="526"/>
      <c r="F48" s="525"/>
      <c r="G48" s="521"/>
      <c r="H48" s="526"/>
      <c r="I48" s="525"/>
      <c r="J48" s="521"/>
      <c r="K48" s="526"/>
      <c r="L48" s="525"/>
      <c r="M48" s="521"/>
      <c r="N48" s="526"/>
      <c r="O48" s="525"/>
      <c r="P48" s="521"/>
      <c r="Q48" s="526"/>
      <c r="R48" s="525"/>
      <c r="S48" s="521"/>
      <c r="T48" s="526"/>
      <c r="U48" s="457">
        <f t="shared" si="5"/>
        <v>0</v>
      </c>
      <c r="V48" s="458">
        <f t="shared" si="6"/>
        <v>0</v>
      </c>
      <c r="W48" s="456"/>
      <c r="X48" s="525"/>
      <c r="Y48" s="521"/>
      <c r="Z48" s="526"/>
      <c r="AA48" s="525"/>
      <c r="AB48" s="521"/>
      <c r="AC48" s="526"/>
      <c r="AD48" s="525"/>
      <c r="AE48" s="521"/>
      <c r="AF48" s="526"/>
      <c r="AG48" s="525"/>
      <c r="AH48" s="521"/>
      <c r="AI48" s="526"/>
      <c r="AJ48" s="525"/>
      <c r="AK48" s="521"/>
      <c r="AL48" s="526"/>
      <c r="AM48" s="525"/>
      <c r="AN48" s="521"/>
      <c r="AO48" s="526"/>
      <c r="AP48" s="525">
        <f>AP$18*$C$7</f>
        <v>18</v>
      </c>
      <c r="AQ48" s="521">
        <f>$D$12*AP48</f>
        <v>5040000</v>
      </c>
      <c r="AR48" s="526"/>
      <c r="AS48" s="525">
        <f>AS$18*$C$3</f>
        <v>33</v>
      </c>
      <c r="AT48" s="521">
        <f>$D$12*AS48</f>
        <v>9240000</v>
      </c>
      <c r="AU48" s="526"/>
      <c r="AV48" s="457">
        <f t="shared" si="7"/>
        <v>51</v>
      </c>
      <c r="AW48" s="458">
        <f t="shared" si="8"/>
        <v>14280000</v>
      </c>
    </row>
    <row r="49" spans="1:49" ht="11.25">
      <c r="A49" s="450"/>
      <c r="B49" s="450"/>
      <c r="C49" s="535">
        <f>SUM(C33:C48)</f>
        <v>0</v>
      </c>
      <c r="D49" s="461">
        <f>SUM(D33:D48)</f>
        <v>0</v>
      </c>
      <c r="E49" s="536"/>
      <c r="F49" s="535">
        <f>SUM(F33:F48)</f>
        <v>0</v>
      </c>
      <c r="G49" s="461">
        <f>SUM(G33:G48)</f>
        <v>0</v>
      </c>
      <c r="H49" s="536"/>
      <c r="I49" s="535">
        <f>SUM(I33:I48)</f>
        <v>0</v>
      </c>
      <c r="J49" s="461">
        <f>SUM(J33:J48)</f>
        <v>0</v>
      </c>
      <c r="K49" s="536"/>
      <c r="L49" s="535">
        <f>SUM(L33:L48)</f>
        <v>0</v>
      </c>
      <c r="M49" s="461">
        <f>SUM(M33:M48)</f>
        <v>0</v>
      </c>
      <c r="N49" s="536"/>
      <c r="O49" s="535">
        <f>SUM(O33:O48)</f>
        <v>3</v>
      </c>
      <c r="P49" s="461">
        <f>SUM(P33:P48)</f>
        <v>3000000</v>
      </c>
      <c r="Q49" s="536"/>
      <c r="R49" s="535">
        <f>SUM(R33:R48)</f>
        <v>63</v>
      </c>
      <c r="S49" s="461">
        <f>SUM(S33:S48)</f>
        <v>17640000</v>
      </c>
      <c r="T49" s="536"/>
      <c r="U49" s="462">
        <f>SUM(U33:U48)</f>
        <v>66</v>
      </c>
      <c r="V49" s="511">
        <f>SUM(V33:V48)</f>
        <v>20640000</v>
      </c>
      <c r="W49" s="456"/>
      <c r="X49" s="535">
        <f>SUM(X33:X48)</f>
        <v>96</v>
      </c>
      <c r="Y49" s="461">
        <f>SUM(Y33:Y48)</f>
        <v>26880000</v>
      </c>
      <c r="Z49" s="536"/>
      <c r="AA49" s="535">
        <f>SUM(AA33:AA48)</f>
        <v>96</v>
      </c>
      <c r="AB49" s="461">
        <f>SUM(AB33:AB48)</f>
        <v>26880000</v>
      </c>
      <c r="AC49" s="536"/>
      <c r="AD49" s="535">
        <f>SUM(AD33:AD48)</f>
        <v>96</v>
      </c>
      <c r="AE49" s="461">
        <f>SUM(AE33:AE48)</f>
        <v>26880000</v>
      </c>
      <c r="AF49" s="536"/>
      <c r="AG49" s="535">
        <f>SUM(AG33:AG48)</f>
        <v>96</v>
      </c>
      <c r="AH49" s="461">
        <f>SUM(AH33:AH48)</f>
        <v>26880000</v>
      </c>
      <c r="AI49" s="536"/>
      <c r="AJ49" s="535">
        <f>SUM(AJ33:AJ48)</f>
        <v>96</v>
      </c>
      <c r="AK49" s="461">
        <f>SUM(AK33:AK48)</f>
        <v>26880000</v>
      </c>
      <c r="AL49" s="536"/>
      <c r="AM49" s="535">
        <f>SUM(AM33:AM47)</f>
        <v>96</v>
      </c>
      <c r="AN49" s="461">
        <f>SUM(AN33:AN47)</f>
        <v>26880000</v>
      </c>
      <c r="AO49" s="536"/>
      <c r="AP49" s="535">
        <f>SUM(AP33:AP48)</f>
        <v>87</v>
      </c>
      <c r="AQ49" s="461">
        <f>SUM(AQ33:AQ48)</f>
        <v>24360000</v>
      </c>
      <c r="AR49" s="536"/>
      <c r="AS49" s="535">
        <f>SUM(AS33:AS48)</f>
        <v>33</v>
      </c>
      <c r="AT49" s="461">
        <f>SUM(AT33:AT48)</f>
        <v>9240000</v>
      </c>
      <c r="AU49" s="536"/>
      <c r="AV49" s="462">
        <f>SUM(AV33:AV48)</f>
        <v>762</v>
      </c>
      <c r="AW49" s="511">
        <f>SUM(AW33:AW48)</f>
        <v>215520000</v>
      </c>
    </row>
    <row r="50" spans="48:49" ht="11.25">
      <c r="AV50" s="464">
        <f>AV32+AV49</f>
        <v>1074</v>
      </c>
      <c r="AW50" s="627">
        <f>AW32+AW49</f>
        <v>302880000</v>
      </c>
    </row>
  </sheetData>
  <sheetProtection/>
  <printOptions/>
  <pageMargins left="0.15" right="0.15" top="0.75" bottom="0.15" header="0.05" footer="0.3"/>
  <pageSetup horizontalDpi="600" verticalDpi="600" orientation="landscape" r:id="rId1"/>
  <headerFooter>
    <oddHeader>&amp;C&amp;"Papyrus condensed,Bold"&amp;18&amp;K7030A0BARE&amp;"Papyrus condensed,Regular"  &amp;"Arial,Regular"&amp;12&amp;K000000
   &amp;"Papyrus condensed,Regular"&amp;K7030A0Business Alliance for Renewable Energy&amp;"Arial,Regular"&amp;K000000
</oddHeader>
  </headerFooter>
  <colBreaks count="1" manualBreakCount="1">
    <brk id="23" max="65535" man="1"/>
  </colBreaks>
</worksheet>
</file>

<file path=xl/worksheets/sheet4.xml><?xml version="1.0" encoding="utf-8"?>
<worksheet xmlns="http://schemas.openxmlformats.org/spreadsheetml/2006/main" xmlns:r="http://schemas.openxmlformats.org/officeDocument/2006/relationships">
  <dimension ref="A1:AS289"/>
  <sheetViews>
    <sheetView showOutlineSymbols="0" zoomScale="90" zoomScaleNormal="90" zoomScalePageLayoutView="0" workbookViewId="0" topLeftCell="A1">
      <pane xSplit="11" ySplit="9" topLeftCell="L55" activePane="bottomRight" state="frozen"/>
      <selection pane="topLeft" activeCell="F40" sqref="F40"/>
      <selection pane="topRight" activeCell="F40" sqref="F40"/>
      <selection pane="bottomLeft" activeCell="F40" sqref="F40"/>
      <selection pane="bottomRight" activeCell="J50" sqref="J50"/>
    </sheetView>
  </sheetViews>
  <sheetFormatPr defaultColWidth="6.6640625" defaultRowHeight="15"/>
  <cols>
    <col min="1" max="1" width="2.3359375" style="565" customWidth="1"/>
    <col min="2" max="2" width="11.4453125" style="1" customWidth="1"/>
    <col min="3" max="3" width="7.99609375" style="1" customWidth="1"/>
    <col min="4" max="4" width="3.5546875" style="1" customWidth="1"/>
    <col min="5" max="5" width="3.99609375" style="1" customWidth="1"/>
    <col min="6" max="6" width="2.4453125" style="1" customWidth="1"/>
    <col min="7" max="7" width="3.88671875" style="1" customWidth="1"/>
    <col min="8" max="8" width="4.3359375" style="1" customWidth="1"/>
    <col min="9" max="9" width="3.88671875" style="1" customWidth="1"/>
    <col min="10" max="10" width="4.88671875" style="1" customWidth="1"/>
    <col min="11" max="13" width="5.3359375" style="1" customWidth="1"/>
    <col min="14" max="14" width="4.5546875" style="1" customWidth="1"/>
    <col min="15" max="15" width="4.6640625" style="1" customWidth="1"/>
    <col min="16" max="16" width="4.88671875" style="1" bestFit="1" customWidth="1"/>
    <col min="17" max="17" width="5.5546875" style="1" customWidth="1"/>
    <col min="18" max="18" width="4.77734375" style="1" customWidth="1"/>
    <col min="19" max="19" width="4.4453125" style="1" customWidth="1"/>
    <col min="20" max="20" width="4.6640625" style="1" customWidth="1"/>
    <col min="21" max="21" width="5.21484375" style="1" customWidth="1"/>
    <col min="22" max="23" width="4.6640625" style="1" customWidth="1"/>
    <col min="24" max="24" width="0.23046875" style="1" customWidth="1"/>
    <col min="25" max="25" width="0.3359375" style="1" customWidth="1"/>
    <col min="26" max="16384" width="6.6640625" style="1" customWidth="1"/>
  </cols>
  <sheetData>
    <row r="1" spans="2:23" ht="15.75">
      <c r="B1" s="341"/>
      <c r="C1" s="341"/>
      <c r="D1" s="341"/>
      <c r="E1" s="341"/>
      <c r="F1" s="341"/>
      <c r="G1" s="341"/>
      <c r="H1" s="341"/>
      <c r="I1" s="341"/>
      <c r="J1" s="341"/>
      <c r="K1" s="342" t="s">
        <v>364</v>
      </c>
      <c r="L1" s="341"/>
      <c r="M1" s="341"/>
      <c r="N1" s="341"/>
      <c r="O1" s="341"/>
      <c r="P1" s="341"/>
      <c r="Q1" s="341"/>
      <c r="R1" s="341"/>
      <c r="S1" s="341"/>
      <c r="T1" s="341"/>
      <c r="U1" s="341"/>
      <c r="V1" s="341"/>
      <c r="W1" s="341"/>
    </row>
    <row r="2" ht="11.25">
      <c r="B2" s="470" t="s">
        <v>360</v>
      </c>
    </row>
    <row r="3" ht="11.25">
      <c r="B3" s="337" t="s">
        <v>436</v>
      </c>
    </row>
    <row r="4" ht="11.25">
      <c r="B4" s="338" t="s">
        <v>362</v>
      </c>
    </row>
    <row r="5" spans="2:24" ht="12.75">
      <c r="B5" s="3"/>
      <c r="C5" s="3"/>
      <c r="D5" s="3"/>
      <c r="E5" s="3"/>
      <c r="F5" s="3"/>
      <c r="G5" s="3"/>
      <c r="H5" s="3"/>
      <c r="I5" s="3"/>
      <c r="J5" s="3"/>
      <c r="K5" s="3"/>
      <c r="L5" s="3"/>
      <c r="M5" s="3"/>
      <c r="N5" s="3"/>
      <c r="O5" s="3"/>
      <c r="P5" s="3"/>
      <c r="Q5" s="3"/>
      <c r="R5" s="3"/>
      <c r="S5" s="3"/>
      <c r="T5" s="3"/>
      <c r="U5" s="3"/>
      <c r="V5" s="3"/>
      <c r="W5" s="10"/>
      <c r="X5" s="11" t="s">
        <v>2</v>
      </c>
    </row>
    <row r="6" spans="1:24" ht="12.75">
      <c r="A6" s="566"/>
      <c r="B6" s="231"/>
      <c r="C6" s="231"/>
      <c r="D6" s="231"/>
      <c r="E6" s="231"/>
      <c r="F6" s="231"/>
      <c r="G6" s="231"/>
      <c r="H6" s="231"/>
      <c r="I6" s="231"/>
      <c r="J6" s="231"/>
      <c r="K6" s="231"/>
      <c r="L6" s="232" t="s">
        <v>21</v>
      </c>
      <c r="M6" s="233"/>
      <c r="N6" s="233"/>
      <c r="O6" s="233"/>
      <c r="P6" s="232" t="s">
        <v>31</v>
      </c>
      <c r="Q6" s="233"/>
      <c r="R6" s="233"/>
      <c r="S6" s="233"/>
      <c r="T6" s="232" t="s">
        <v>33</v>
      </c>
      <c r="U6" s="233"/>
      <c r="V6" s="233"/>
      <c r="W6" s="234"/>
      <c r="X6" s="14"/>
    </row>
    <row r="7" spans="1:24" ht="12.75">
      <c r="A7" s="567"/>
      <c r="B7" s="280"/>
      <c r="C7" s="280"/>
      <c r="D7" s="236"/>
      <c r="E7" s="237"/>
      <c r="F7" s="237"/>
      <c r="G7" s="237"/>
      <c r="H7" s="237"/>
      <c r="I7" s="237"/>
      <c r="J7" s="237"/>
      <c r="K7" s="237"/>
      <c r="L7" s="238"/>
      <c r="M7" s="232" t="s">
        <v>24</v>
      </c>
      <c r="N7" s="233"/>
      <c r="O7" s="233"/>
      <c r="P7" s="238"/>
      <c r="Q7" s="232" t="s">
        <v>24</v>
      </c>
      <c r="R7" s="233"/>
      <c r="S7" s="233"/>
      <c r="T7" s="238"/>
      <c r="U7" s="232" t="s">
        <v>24</v>
      </c>
      <c r="V7" s="233"/>
      <c r="W7" s="234"/>
      <c r="X7" s="14"/>
    </row>
    <row r="8" spans="1:24" ht="12.75">
      <c r="A8" s="567"/>
      <c r="B8" s="281"/>
      <c r="C8" s="281"/>
      <c r="D8" s="239"/>
      <c r="E8" s="239"/>
      <c r="F8" s="239"/>
      <c r="G8" s="239"/>
      <c r="H8" s="239"/>
      <c r="I8" s="239"/>
      <c r="J8" s="239"/>
      <c r="K8" s="239"/>
      <c r="L8" s="240"/>
      <c r="M8" s="232" t="s">
        <v>25</v>
      </c>
      <c r="N8" s="233"/>
      <c r="O8" s="232" t="s">
        <v>28</v>
      </c>
      <c r="P8" s="240"/>
      <c r="Q8" s="232" t="s">
        <v>25</v>
      </c>
      <c r="R8" s="233"/>
      <c r="S8" s="232" t="s">
        <v>28</v>
      </c>
      <c r="T8" s="240"/>
      <c r="U8" s="232" t="s">
        <v>25</v>
      </c>
      <c r="V8" s="233"/>
      <c r="W8" s="241" t="s">
        <v>28</v>
      </c>
      <c r="X8" s="14"/>
    </row>
    <row r="9" spans="1:24" ht="26.25" thickBot="1">
      <c r="A9" s="568" t="s">
        <v>0</v>
      </c>
      <c r="B9" s="340" t="s">
        <v>363</v>
      </c>
      <c r="C9" s="242"/>
      <c r="D9" s="242"/>
      <c r="E9" s="242"/>
      <c r="F9" s="242"/>
      <c r="G9" s="242"/>
      <c r="H9" s="242"/>
      <c r="I9" s="242"/>
      <c r="J9" s="242"/>
      <c r="K9" s="242"/>
      <c r="L9" s="243" t="s">
        <v>22</v>
      </c>
      <c r="M9" s="244" t="s">
        <v>26</v>
      </c>
      <c r="N9" s="244" t="s">
        <v>12</v>
      </c>
      <c r="O9" s="245" t="s">
        <v>29</v>
      </c>
      <c r="P9" s="243" t="s">
        <v>22</v>
      </c>
      <c r="Q9" s="244" t="s">
        <v>26</v>
      </c>
      <c r="R9" s="244" t="s">
        <v>12</v>
      </c>
      <c r="S9" s="243" t="s">
        <v>29</v>
      </c>
      <c r="T9" s="243" t="s">
        <v>22</v>
      </c>
      <c r="U9" s="244" t="s">
        <v>26</v>
      </c>
      <c r="V9" s="244" t="s">
        <v>12</v>
      </c>
      <c r="W9" s="246" t="s">
        <v>29</v>
      </c>
      <c r="X9" s="14"/>
    </row>
    <row r="10" spans="1:45" ht="12" thickTop="1">
      <c r="A10" s="569"/>
      <c r="B10" s="339"/>
      <c r="C10" s="282"/>
      <c r="D10" s="248" t="s">
        <v>348</v>
      </c>
      <c r="E10" s="249"/>
      <c r="F10" s="249"/>
      <c r="G10" s="250"/>
      <c r="H10" s="248" t="s">
        <v>349</v>
      </c>
      <c r="I10" s="249"/>
      <c r="J10" s="250"/>
      <c r="K10" s="251"/>
      <c r="L10" s="252"/>
      <c r="M10" s="252"/>
      <c r="N10" s="252"/>
      <c r="O10" s="252"/>
      <c r="P10" s="253"/>
      <c r="Q10" s="252"/>
      <c r="R10" s="252"/>
      <c r="S10" s="252"/>
      <c r="T10" s="253"/>
      <c r="U10" s="252"/>
      <c r="V10" s="252"/>
      <c r="W10" s="254"/>
      <c r="X10" s="14"/>
      <c r="Z10" s="75"/>
      <c r="AA10" s="75"/>
      <c r="AB10" s="75"/>
      <c r="AC10" s="75"/>
      <c r="AD10" s="75"/>
      <c r="AE10" s="75"/>
      <c r="AF10" s="75"/>
      <c r="AG10" s="75"/>
      <c r="AH10" s="75"/>
      <c r="AI10" s="75"/>
      <c r="AJ10" s="75"/>
      <c r="AK10" s="75"/>
      <c r="AL10" s="75"/>
      <c r="AM10" s="75"/>
      <c r="AN10" s="75"/>
      <c r="AO10" s="75"/>
      <c r="AP10" s="75"/>
      <c r="AQ10" s="75"/>
      <c r="AR10" s="75"/>
      <c r="AS10" s="75"/>
    </row>
    <row r="11" spans="1:45" ht="47.25" customHeight="1">
      <c r="A11" s="569"/>
      <c r="B11" s="339" t="s">
        <v>437</v>
      </c>
      <c r="C11" s="282"/>
      <c r="D11" s="255" t="s">
        <v>5</v>
      </c>
      <c r="E11" s="256" t="s">
        <v>14</v>
      </c>
      <c r="F11" s="256" t="s">
        <v>20</v>
      </c>
      <c r="G11" s="257" t="s">
        <v>340</v>
      </c>
      <c r="H11" s="256" t="s">
        <v>17</v>
      </c>
      <c r="I11" s="256" t="s">
        <v>3</v>
      </c>
      <c r="J11" s="256" t="s">
        <v>78</v>
      </c>
      <c r="K11" s="258" t="s">
        <v>341</v>
      </c>
      <c r="L11" s="252"/>
      <c r="M11" s="252"/>
      <c r="N11" s="252"/>
      <c r="O11" s="252"/>
      <c r="P11" s="253"/>
      <c r="Q11" s="252"/>
      <c r="R11" s="252"/>
      <c r="S11" s="252"/>
      <c r="T11" s="253"/>
      <c r="U11" s="252"/>
      <c r="V11" s="252"/>
      <c r="W11" s="254"/>
      <c r="X11" s="14"/>
      <c r="Z11" s="75"/>
      <c r="AA11" s="75"/>
      <c r="AB11" s="75"/>
      <c r="AC11" s="75"/>
      <c r="AD11" s="75"/>
      <c r="AE11" s="75"/>
      <c r="AF11" s="75"/>
      <c r="AG11" s="75"/>
      <c r="AH11" s="75"/>
      <c r="AI11" s="75"/>
      <c r="AJ11" s="75"/>
      <c r="AK11" s="75"/>
      <c r="AL11" s="75"/>
      <c r="AM11" s="75"/>
      <c r="AN11" s="75"/>
      <c r="AO11" s="75"/>
      <c r="AP11" s="75"/>
      <c r="AQ11" s="75"/>
      <c r="AR11" s="75"/>
      <c r="AS11" s="75"/>
    </row>
    <row r="12" spans="1:45" ht="82.5" customHeight="1">
      <c r="A12" s="570"/>
      <c r="B12" s="283" t="s">
        <v>358</v>
      </c>
      <c r="C12" s="283"/>
      <c r="D12" s="260" t="s">
        <v>344</v>
      </c>
      <c r="E12" s="261" t="s">
        <v>343</v>
      </c>
      <c r="F12" s="260" t="s">
        <v>13</v>
      </c>
      <c r="G12" s="262" t="s">
        <v>15</v>
      </c>
      <c r="H12" s="262" t="s">
        <v>16</v>
      </c>
      <c r="I12" s="261" t="s">
        <v>342</v>
      </c>
      <c r="J12" s="260" t="s">
        <v>18</v>
      </c>
      <c r="K12" s="263" t="s">
        <v>10</v>
      </c>
      <c r="L12" s="336"/>
      <c r="M12" s="264"/>
      <c r="N12" s="264"/>
      <c r="O12" s="264"/>
      <c r="P12" s="265"/>
      <c r="Q12" s="264"/>
      <c r="R12" s="264"/>
      <c r="S12" s="266"/>
      <c r="T12" s="265"/>
      <c r="U12" s="264"/>
      <c r="V12" s="264"/>
      <c r="W12" s="267"/>
      <c r="X12" s="14"/>
      <c r="AK12" s="75"/>
      <c r="AL12" s="75"/>
      <c r="AM12" s="75"/>
      <c r="AN12" s="75"/>
      <c r="AO12" s="75"/>
      <c r="AP12" s="75"/>
      <c r="AQ12" s="75"/>
      <c r="AR12" s="75"/>
      <c r="AS12" s="75"/>
    </row>
    <row r="13" spans="1:24" ht="11.25">
      <c r="A13" s="571">
        <v>0</v>
      </c>
      <c r="B13" s="284"/>
      <c r="C13" s="284"/>
      <c r="D13" s="56"/>
      <c r="E13" s="56"/>
      <c r="F13" s="56"/>
      <c r="G13" s="57">
        <f>IF(D13&gt;0,(D13+E13)*F13,0)</f>
        <v>0</v>
      </c>
      <c r="H13" s="58"/>
      <c r="I13" s="58"/>
      <c r="J13" s="58"/>
      <c r="K13" s="57">
        <f>(G13+H13+I13)*J13</f>
        <v>0</v>
      </c>
      <c r="L13" s="59">
        <f>$K13</f>
        <v>0</v>
      </c>
      <c r="M13" s="57"/>
      <c r="N13" s="57"/>
      <c r="O13" s="57"/>
      <c r="P13" s="59">
        <f>$K13</f>
        <v>0</v>
      </c>
      <c r="Q13" s="57"/>
      <c r="R13" s="57"/>
      <c r="S13" s="57"/>
      <c r="T13" s="59">
        <f>$K13</f>
        <v>0</v>
      </c>
      <c r="U13" s="57"/>
      <c r="V13" s="57"/>
      <c r="W13" s="60"/>
      <c r="X13" s="14"/>
    </row>
    <row r="14" spans="1:24" ht="15">
      <c r="A14" s="571">
        <v>0</v>
      </c>
      <c r="B14" s="285"/>
      <c r="C14" s="285"/>
      <c r="D14" s="64"/>
      <c r="E14" s="64"/>
      <c r="F14" s="64"/>
      <c r="G14" s="64"/>
      <c r="H14" s="64"/>
      <c r="I14" s="63"/>
      <c r="J14" s="63"/>
      <c r="K14" s="65">
        <f>IF(I14&gt;0,I14*J14,0)</f>
        <v>0</v>
      </c>
      <c r="L14" s="61"/>
      <c r="M14" s="62"/>
      <c r="N14" s="62"/>
      <c r="O14" s="62"/>
      <c r="P14" s="61"/>
      <c r="Q14" s="62"/>
      <c r="R14" s="62"/>
      <c r="S14" s="65">
        <f>$K14</f>
        <v>0</v>
      </c>
      <c r="T14" s="61"/>
      <c r="U14" s="62"/>
      <c r="V14" s="62"/>
      <c r="W14" s="72">
        <f>$K14</f>
        <v>0</v>
      </c>
      <c r="X14" s="14"/>
    </row>
    <row r="15" spans="1:24" ht="11.25">
      <c r="A15" s="572"/>
      <c r="B15" s="286" t="s">
        <v>350</v>
      </c>
      <c r="C15" s="286"/>
      <c r="D15" s="268"/>
      <c r="E15" s="268"/>
      <c r="F15" s="268"/>
      <c r="G15" s="269"/>
      <c r="H15" s="270"/>
      <c r="I15" s="270"/>
      <c r="J15" s="270"/>
      <c r="K15" s="269"/>
      <c r="L15" s="271">
        <f aca="true" t="shared" si="0" ref="L15:W15">SUM(L12:L14)</f>
        <v>0</v>
      </c>
      <c r="M15" s="269">
        <f t="shared" si="0"/>
        <v>0</v>
      </c>
      <c r="N15" s="269">
        <f t="shared" si="0"/>
        <v>0</v>
      </c>
      <c r="O15" s="272">
        <f t="shared" si="0"/>
        <v>0</v>
      </c>
      <c r="P15" s="271">
        <f t="shared" si="0"/>
        <v>0</v>
      </c>
      <c r="Q15" s="269">
        <f t="shared" si="0"/>
        <v>0</v>
      </c>
      <c r="R15" s="269">
        <f t="shared" si="0"/>
        <v>0</v>
      </c>
      <c r="S15" s="272">
        <f t="shared" si="0"/>
        <v>0</v>
      </c>
      <c r="T15" s="271">
        <f t="shared" si="0"/>
        <v>0</v>
      </c>
      <c r="U15" s="269">
        <f t="shared" si="0"/>
        <v>0</v>
      </c>
      <c r="V15" s="269">
        <f t="shared" si="0"/>
        <v>0</v>
      </c>
      <c r="W15" s="272">
        <f t="shared" si="0"/>
        <v>0</v>
      </c>
      <c r="X15" s="14"/>
    </row>
    <row r="16" spans="1:24" s="589" customFormat="1" ht="11.25">
      <c r="A16" s="580"/>
      <c r="B16" s="581"/>
      <c r="C16" s="581"/>
      <c r="D16" s="582"/>
      <c r="E16" s="582"/>
      <c r="F16" s="582"/>
      <c r="G16" s="583"/>
      <c r="H16" s="584"/>
      <c r="I16" s="584"/>
      <c r="J16" s="584"/>
      <c r="K16" s="583"/>
      <c r="L16" s="583"/>
      <c r="M16" s="583"/>
      <c r="N16" s="583"/>
      <c r="O16" s="585"/>
      <c r="P16" s="586"/>
      <c r="Q16" s="583"/>
      <c r="R16" s="583"/>
      <c r="S16" s="583"/>
      <c r="T16" s="586"/>
      <c r="U16" s="583"/>
      <c r="V16" s="583"/>
      <c r="W16" s="587"/>
      <c r="X16" s="588"/>
    </row>
    <row r="17" spans="1:24" ht="11.25">
      <c r="A17" s="590"/>
      <c r="B17" s="591"/>
      <c r="C17" s="591"/>
      <c r="D17" s="592" t="s">
        <v>348</v>
      </c>
      <c r="E17" s="593"/>
      <c r="F17" s="593"/>
      <c r="G17" s="594"/>
      <c r="H17" s="592" t="s">
        <v>349</v>
      </c>
      <c r="I17" s="593"/>
      <c r="J17" s="594"/>
      <c r="K17" s="595"/>
      <c r="L17" s="596"/>
      <c r="M17" s="596"/>
      <c r="N17" s="596"/>
      <c r="O17" s="308"/>
      <c r="P17" s="296"/>
      <c r="Q17" s="596"/>
      <c r="R17" s="596"/>
      <c r="S17" s="596"/>
      <c r="T17" s="296"/>
      <c r="U17" s="596"/>
      <c r="V17" s="596"/>
      <c r="W17" s="308"/>
      <c r="X17" s="14"/>
    </row>
    <row r="18" spans="1:24" ht="54" customHeight="1">
      <c r="A18" s="569"/>
      <c r="B18" s="282"/>
      <c r="C18" s="282"/>
      <c r="D18" s="255" t="s">
        <v>5</v>
      </c>
      <c r="E18" s="256" t="s">
        <v>14</v>
      </c>
      <c r="F18" s="256" t="s">
        <v>20</v>
      </c>
      <c r="G18" s="257" t="s">
        <v>340</v>
      </c>
      <c r="H18" s="256" t="s">
        <v>17</v>
      </c>
      <c r="I18" s="256" t="s">
        <v>3</v>
      </c>
      <c r="J18" s="256" t="s">
        <v>78</v>
      </c>
      <c r="K18" s="258" t="s">
        <v>341</v>
      </c>
      <c r="L18" s="307" t="s">
        <v>353</v>
      </c>
      <c r="M18" s="307" t="s">
        <v>354</v>
      </c>
      <c r="N18" s="252"/>
      <c r="O18" s="254"/>
      <c r="P18" s="309" t="s">
        <v>353</v>
      </c>
      <c r="Q18" s="307" t="s">
        <v>354</v>
      </c>
      <c r="R18" s="252"/>
      <c r="S18" s="252"/>
      <c r="T18" s="309" t="s">
        <v>353</v>
      </c>
      <c r="U18" s="307" t="s">
        <v>354</v>
      </c>
      <c r="V18" s="252"/>
      <c r="W18" s="254"/>
      <c r="X18" s="14"/>
    </row>
    <row r="19" spans="1:24" ht="82.5" customHeight="1">
      <c r="A19" s="569"/>
      <c r="B19" s="287" t="s">
        <v>359</v>
      </c>
      <c r="C19" s="472" t="s">
        <v>438</v>
      </c>
      <c r="D19" s="273" t="s">
        <v>344</v>
      </c>
      <c r="E19" s="257" t="s">
        <v>343</v>
      </c>
      <c r="F19" s="273" t="s">
        <v>13</v>
      </c>
      <c r="G19" s="274" t="s">
        <v>15</v>
      </c>
      <c r="H19" s="274" t="s">
        <v>16</v>
      </c>
      <c r="I19" s="257" t="s">
        <v>342</v>
      </c>
      <c r="J19" s="273" t="s">
        <v>18</v>
      </c>
      <c r="K19" s="275" t="s">
        <v>10</v>
      </c>
      <c r="L19" s="276"/>
      <c r="M19" s="277"/>
      <c r="N19" s="277"/>
      <c r="O19" s="277"/>
      <c r="P19" s="276"/>
      <c r="Q19" s="277"/>
      <c r="R19" s="277"/>
      <c r="S19" s="278"/>
      <c r="T19" s="276"/>
      <c r="U19" s="277"/>
      <c r="V19" s="277"/>
      <c r="W19" s="279"/>
      <c r="X19" s="14"/>
    </row>
    <row r="20" spans="1:24" ht="157.5">
      <c r="A20" s="573">
        <v>1</v>
      </c>
      <c r="B20" s="473" t="s">
        <v>439</v>
      </c>
      <c r="C20" s="473" t="s">
        <v>365</v>
      </c>
      <c r="D20" s="474">
        <v>228</v>
      </c>
      <c r="E20" s="474">
        <v>94</v>
      </c>
      <c r="F20" s="474">
        <v>4</v>
      </c>
      <c r="G20" s="332">
        <f>IF(D20&gt;0,(D20+E20)*F20,0)</f>
        <v>1288</v>
      </c>
      <c r="H20" s="474">
        <v>1343</v>
      </c>
      <c r="I20" s="474">
        <v>100</v>
      </c>
      <c r="J20" s="474">
        <v>2</v>
      </c>
      <c r="K20" s="332">
        <f>(G20+H20+I20)*J20</f>
        <v>5462</v>
      </c>
      <c r="L20" s="333">
        <f>$K20</f>
        <v>5462</v>
      </c>
      <c r="M20" s="334"/>
      <c r="N20" s="334"/>
      <c r="O20" s="334"/>
      <c r="P20" s="335">
        <f>$K20</f>
        <v>5462</v>
      </c>
      <c r="Q20" s="334"/>
      <c r="R20" s="334"/>
      <c r="S20" s="334"/>
      <c r="T20" s="335">
        <f>$K20</f>
        <v>5462</v>
      </c>
      <c r="U20" s="334"/>
      <c r="V20" s="334"/>
      <c r="W20" s="346"/>
      <c r="X20" s="14"/>
    </row>
    <row r="21" spans="1:24" ht="157.5">
      <c r="A21" s="573">
        <v>2</v>
      </c>
      <c r="B21" s="284" t="s">
        <v>471</v>
      </c>
      <c r="C21" s="473" t="s">
        <v>357</v>
      </c>
      <c r="D21" s="474">
        <v>228</v>
      </c>
      <c r="E21" s="474">
        <v>94</v>
      </c>
      <c r="F21" s="474">
        <v>6</v>
      </c>
      <c r="G21" s="332">
        <f aca="true" t="shared" si="1" ref="G21:G26">IF(D21&gt;0,(D21+E21)*F21,0)</f>
        <v>1932</v>
      </c>
      <c r="H21" s="474">
        <v>1343</v>
      </c>
      <c r="I21" s="474">
        <v>100</v>
      </c>
      <c r="J21" s="468">
        <f>'PN-Performance'!$V$14</f>
        <v>20</v>
      </c>
      <c r="K21" s="332">
        <f aca="true" t="shared" si="2" ref="K21:K26">(G21+H21+I21)*J21</f>
        <v>67500</v>
      </c>
      <c r="L21" s="333">
        <f>$J21*1750</f>
        <v>35000</v>
      </c>
      <c r="M21" s="334">
        <f>$K21-$L21</f>
        <v>32500</v>
      </c>
      <c r="N21" s="334"/>
      <c r="O21" s="334"/>
      <c r="P21" s="333">
        <f>$J21*1750</f>
        <v>35000</v>
      </c>
      <c r="Q21" s="334">
        <f>$K21-$L21</f>
        <v>32500</v>
      </c>
      <c r="R21" s="334"/>
      <c r="S21" s="334"/>
      <c r="T21" s="333">
        <f>$J21*1750</f>
        <v>35000</v>
      </c>
      <c r="U21" s="334">
        <f>$K21-$L21</f>
        <v>32500</v>
      </c>
      <c r="V21" s="334"/>
      <c r="W21" s="346"/>
      <c r="X21" s="14"/>
    </row>
    <row r="22" spans="1:24" ht="45">
      <c r="A22" s="573">
        <v>3</v>
      </c>
      <c r="B22" s="284" t="s">
        <v>470</v>
      </c>
      <c r="C22" s="473" t="s">
        <v>352</v>
      </c>
      <c r="D22" s="474">
        <v>228</v>
      </c>
      <c r="E22" s="474">
        <v>94</v>
      </c>
      <c r="F22" s="474">
        <v>6</v>
      </c>
      <c r="G22" s="332">
        <f t="shared" si="1"/>
        <v>1932</v>
      </c>
      <c r="H22" s="474">
        <v>1343</v>
      </c>
      <c r="I22" s="474">
        <v>100</v>
      </c>
      <c r="J22" s="474">
        <v>1</v>
      </c>
      <c r="K22" s="332">
        <f t="shared" si="2"/>
        <v>3375</v>
      </c>
      <c r="L22" s="333">
        <f>$K22</f>
        <v>3375</v>
      </c>
      <c r="M22" s="334"/>
      <c r="N22" s="334"/>
      <c r="O22" s="334"/>
      <c r="P22" s="335">
        <f>$K22</f>
        <v>3375</v>
      </c>
      <c r="Q22" s="334"/>
      <c r="R22" s="334"/>
      <c r="S22" s="334"/>
      <c r="T22" s="335"/>
      <c r="U22" s="334"/>
      <c r="V22" s="334">
        <f>$K22</f>
        <v>3375</v>
      </c>
      <c r="W22" s="346"/>
      <c r="X22" s="14"/>
    </row>
    <row r="23" spans="1:24" ht="123.75">
      <c r="A23" s="573">
        <v>4</v>
      </c>
      <c r="B23" s="473" t="s">
        <v>440</v>
      </c>
      <c r="C23" s="473" t="s">
        <v>351</v>
      </c>
      <c r="D23" s="474">
        <v>253</v>
      </c>
      <c r="E23" s="474">
        <v>140</v>
      </c>
      <c r="F23" s="474">
        <v>5</v>
      </c>
      <c r="G23" s="332">
        <f t="shared" si="1"/>
        <v>1965</v>
      </c>
      <c r="H23" s="474">
        <v>1361</v>
      </c>
      <c r="I23" s="474">
        <v>100</v>
      </c>
      <c r="J23" s="468">
        <f>'PN-Performance'!$V$13</f>
        <v>20</v>
      </c>
      <c r="K23" s="332">
        <f t="shared" si="2"/>
        <v>68520</v>
      </c>
      <c r="L23" s="333">
        <f>$J23*1750</f>
        <v>35000</v>
      </c>
      <c r="M23" s="334">
        <f>$K23-L23</f>
        <v>33520</v>
      </c>
      <c r="N23" s="334"/>
      <c r="O23" s="334"/>
      <c r="P23" s="333"/>
      <c r="Q23" s="334"/>
      <c r="R23" s="334"/>
      <c r="S23" s="334"/>
      <c r="T23" s="333">
        <f>$J23*1750</f>
        <v>35000</v>
      </c>
      <c r="U23" s="334">
        <f>$K23-T23</f>
        <v>33520</v>
      </c>
      <c r="V23" s="334"/>
      <c r="W23" s="346"/>
      <c r="X23" s="14"/>
    </row>
    <row r="24" spans="1:24" ht="33.75">
      <c r="A24" s="573">
        <v>5</v>
      </c>
      <c r="B24" s="473" t="s">
        <v>441</v>
      </c>
      <c r="C24" s="473" t="s">
        <v>352</v>
      </c>
      <c r="D24" s="474">
        <v>253</v>
      </c>
      <c r="E24" s="474">
        <v>140</v>
      </c>
      <c r="F24" s="474">
        <v>5</v>
      </c>
      <c r="G24" s="332">
        <f t="shared" si="1"/>
        <v>1965</v>
      </c>
      <c r="H24" s="474">
        <v>1361</v>
      </c>
      <c r="I24" s="474">
        <v>100</v>
      </c>
      <c r="J24" s="474">
        <v>1</v>
      </c>
      <c r="K24" s="332">
        <f t="shared" si="2"/>
        <v>3426</v>
      </c>
      <c r="L24" s="333">
        <f>$K24</f>
        <v>3426</v>
      </c>
      <c r="M24" s="334"/>
      <c r="N24" s="334"/>
      <c r="O24" s="334"/>
      <c r="P24" s="335"/>
      <c r="Q24" s="334"/>
      <c r="R24" s="334"/>
      <c r="S24" s="334"/>
      <c r="T24" s="335"/>
      <c r="U24" s="334"/>
      <c r="V24" s="334">
        <f>$K24</f>
        <v>3426</v>
      </c>
      <c r="W24" s="346"/>
      <c r="X24" s="14"/>
    </row>
    <row r="25" spans="1:24" ht="123.75">
      <c r="A25" s="573">
        <v>6</v>
      </c>
      <c r="B25" s="473" t="s">
        <v>442</v>
      </c>
      <c r="C25" s="473" t="s">
        <v>351</v>
      </c>
      <c r="D25" s="474">
        <v>220</v>
      </c>
      <c r="E25" s="474">
        <v>180</v>
      </c>
      <c r="F25" s="474">
        <v>5</v>
      </c>
      <c r="G25" s="332">
        <f t="shared" si="1"/>
        <v>2000</v>
      </c>
      <c r="H25" s="474">
        <v>1293</v>
      </c>
      <c r="I25" s="474">
        <v>100</v>
      </c>
      <c r="J25" s="468">
        <f>'PN-Performance'!$V$13</f>
        <v>20</v>
      </c>
      <c r="K25" s="332">
        <f t="shared" si="2"/>
        <v>67860</v>
      </c>
      <c r="L25" s="333"/>
      <c r="M25" s="334"/>
      <c r="N25" s="334"/>
      <c r="O25" s="334"/>
      <c r="P25" s="333">
        <f>$J25*1750</f>
        <v>35000</v>
      </c>
      <c r="Q25" s="334">
        <f>$K25-P25</f>
        <v>32860</v>
      </c>
      <c r="R25" s="334"/>
      <c r="S25" s="334"/>
      <c r="T25" s="333"/>
      <c r="U25" s="334"/>
      <c r="V25" s="334"/>
      <c r="W25" s="346"/>
      <c r="X25" s="14"/>
    </row>
    <row r="26" spans="1:24" ht="33.75">
      <c r="A26" s="573">
        <v>7</v>
      </c>
      <c r="B26" s="473" t="s">
        <v>441</v>
      </c>
      <c r="C26" s="473" t="s">
        <v>352</v>
      </c>
      <c r="D26" s="474">
        <v>220</v>
      </c>
      <c r="E26" s="474">
        <v>180</v>
      </c>
      <c r="F26" s="474">
        <v>5</v>
      </c>
      <c r="G26" s="332">
        <f t="shared" si="1"/>
        <v>2000</v>
      </c>
      <c r="H26" s="474">
        <v>1293</v>
      </c>
      <c r="I26" s="474">
        <v>100</v>
      </c>
      <c r="J26" s="474">
        <v>1</v>
      </c>
      <c r="K26" s="332">
        <f t="shared" si="2"/>
        <v>3393</v>
      </c>
      <c r="L26" s="333"/>
      <c r="M26" s="334"/>
      <c r="N26" s="334"/>
      <c r="O26" s="334"/>
      <c r="P26" s="335"/>
      <c r="Q26" s="334"/>
      <c r="R26" s="334">
        <f>$K26</f>
        <v>3393</v>
      </c>
      <c r="S26" s="334"/>
      <c r="T26" s="335"/>
      <c r="U26" s="334"/>
      <c r="V26" s="334"/>
      <c r="W26" s="346"/>
      <c r="X26" s="14"/>
    </row>
    <row r="27" spans="1:24" ht="11.25">
      <c r="A27" s="573"/>
      <c r="B27" s="473"/>
      <c r="C27" s="473"/>
      <c r="D27" s="474"/>
      <c r="E27" s="474"/>
      <c r="F27" s="474"/>
      <c r="G27" s="57"/>
      <c r="H27" s="474"/>
      <c r="I27" s="474"/>
      <c r="J27" s="58"/>
      <c r="K27" s="57"/>
      <c r="L27" s="333"/>
      <c r="M27" s="332"/>
      <c r="N27" s="332"/>
      <c r="O27" s="332"/>
      <c r="P27" s="333"/>
      <c r="Q27" s="332"/>
      <c r="R27" s="332"/>
      <c r="S27" s="332"/>
      <c r="T27" s="333"/>
      <c r="U27" s="332"/>
      <c r="V27" s="332"/>
      <c r="W27" s="347"/>
      <c r="X27" s="14"/>
    </row>
    <row r="28" spans="1:24" ht="11.25">
      <c r="A28" s="574"/>
      <c r="B28" s="401" t="s">
        <v>9</v>
      </c>
      <c r="C28" s="401"/>
      <c r="D28" s="268"/>
      <c r="E28" s="268"/>
      <c r="F28" s="268"/>
      <c r="G28" s="269"/>
      <c r="H28" s="270"/>
      <c r="I28" s="270"/>
      <c r="J28" s="270"/>
      <c r="K28" s="269"/>
      <c r="L28" s="402">
        <f aca="true" t="shared" si="3" ref="L28:W28">SUM(L19:L27)</f>
        <v>82263</v>
      </c>
      <c r="M28" s="403">
        <f t="shared" si="3"/>
        <v>66020</v>
      </c>
      <c r="N28" s="403">
        <f t="shared" si="3"/>
        <v>0</v>
      </c>
      <c r="O28" s="403">
        <f t="shared" si="3"/>
        <v>0</v>
      </c>
      <c r="P28" s="402">
        <f t="shared" si="3"/>
        <v>78837</v>
      </c>
      <c r="Q28" s="403">
        <f t="shared" si="3"/>
        <v>65360</v>
      </c>
      <c r="R28" s="403">
        <f t="shared" si="3"/>
        <v>3393</v>
      </c>
      <c r="S28" s="403">
        <f t="shared" si="3"/>
        <v>0</v>
      </c>
      <c r="T28" s="402">
        <f t="shared" si="3"/>
        <v>75462</v>
      </c>
      <c r="U28" s="403">
        <f t="shared" si="3"/>
        <v>66020</v>
      </c>
      <c r="V28" s="403">
        <f t="shared" si="3"/>
        <v>6801</v>
      </c>
      <c r="W28" s="404">
        <f t="shared" si="3"/>
        <v>0</v>
      </c>
      <c r="X28" s="14"/>
    </row>
    <row r="29" spans="1:24" s="589" customFormat="1" ht="11.25">
      <c r="A29" s="598"/>
      <c r="B29" s="599"/>
      <c r="C29" s="599"/>
      <c r="D29" s="582"/>
      <c r="E29" s="582"/>
      <c r="F29" s="600"/>
      <c r="G29" s="601"/>
      <c r="H29" s="602"/>
      <c r="I29" s="602"/>
      <c r="J29" s="602"/>
      <c r="K29" s="601"/>
      <c r="L29" s="603"/>
      <c r="M29" s="604"/>
      <c r="N29" s="604"/>
      <c r="O29" s="604"/>
      <c r="P29" s="603"/>
      <c r="Q29" s="604"/>
      <c r="R29" s="604"/>
      <c r="S29" s="604"/>
      <c r="T29" s="603"/>
      <c r="U29" s="604"/>
      <c r="V29" s="604"/>
      <c r="W29" s="605"/>
      <c r="X29" s="588"/>
    </row>
    <row r="30" spans="1:24" ht="11.25">
      <c r="A30" s="575"/>
      <c r="B30" s="236"/>
      <c r="C30" s="236"/>
      <c r="D30" s="354"/>
      <c r="E30" s="300"/>
      <c r="F30" s="300"/>
      <c r="G30" s="300"/>
      <c r="H30" s="300"/>
      <c r="I30" s="300"/>
      <c r="J30" s="300"/>
      <c r="K30" s="300"/>
      <c r="L30" s="350"/>
      <c r="M30" s="351"/>
      <c r="N30" s="351"/>
      <c r="O30" s="351"/>
      <c r="P30" s="350"/>
      <c r="Q30" s="351"/>
      <c r="R30" s="351"/>
      <c r="S30" s="351"/>
      <c r="T30" s="350"/>
      <c r="U30" s="351"/>
      <c r="V30" s="351"/>
      <c r="W30" s="352"/>
      <c r="X30" s="14"/>
    </row>
    <row r="31" spans="1:24" ht="11.25">
      <c r="A31" s="575"/>
      <c r="B31" s="287" t="s">
        <v>112</v>
      </c>
      <c r="C31" s="287"/>
      <c r="D31" s="348"/>
      <c r="E31" s="349"/>
      <c r="F31" s="348"/>
      <c r="G31" s="348"/>
      <c r="H31" s="348"/>
      <c r="I31" s="349"/>
      <c r="J31" s="348"/>
      <c r="K31" s="348"/>
      <c r="L31" s="350"/>
      <c r="M31" s="351"/>
      <c r="N31" s="351"/>
      <c r="O31" s="351"/>
      <c r="P31" s="350"/>
      <c r="Q31" s="351"/>
      <c r="R31" s="351"/>
      <c r="S31" s="351"/>
      <c r="T31" s="350"/>
      <c r="U31" s="351"/>
      <c r="V31" s="351"/>
      <c r="W31" s="352"/>
      <c r="X31" s="14"/>
    </row>
    <row r="32" spans="1:24" ht="11.25">
      <c r="A32" s="573"/>
      <c r="B32" s="288"/>
      <c r="C32" s="288"/>
      <c r="D32" s="69"/>
      <c r="E32" s="69"/>
      <c r="F32" s="69"/>
      <c r="G32" s="69"/>
      <c r="H32" s="69"/>
      <c r="I32" s="69"/>
      <c r="J32" s="69"/>
      <c r="K32" s="70">
        <v>0</v>
      </c>
      <c r="L32" s="335">
        <f>$K32</f>
        <v>0</v>
      </c>
      <c r="M32" s="334"/>
      <c r="N32" s="334"/>
      <c r="O32" s="334"/>
      <c r="P32" s="335"/>
      <c r="Q32" s="334"/>
      <c r="R32" s="334"/>
      <c r="S32" s="334"/>
      <c r="T32" s="335"/>
      <c r="U32" s="334"/>
      <c r="V32" s="334"/>
      <c r="W32" s="346"/>
      <c r="X32" s="14"/>
    </row>
    <row r="33" spans="1:24" ht="11.25">
      <c r="A33" s="573"/>
      <c r="B33" s="289"/>
      <c r="C33" s="289"/>
      <c r="D33" s="69"/>
      <c r="E33" s="69"/>
      <c r="F33" s="69"/>
      <c r="G33" s="69"/>
      <c r="H33" s="69"/>
      <c r="I33" s="69"/>
      <c r="J33" s="69"/>
      <c r="K33" s="70">
        <v>0</v>
      </c>
      <c r="L33" s="335">
        <f>$K33</f>
        <v>0</v>
      </c>
      <c r="M33" s="334"/>
      <c r="N33" s="334"/>
      <c r="O33" s="334"/>
      <c r="P33" s="335"/>
      <c r="Q33" s="334"/>
      <c r="R33" s="334"/>
      <c r="S33" s="334"/>
      <c r="T33" s="335"/>
      <c r="U33" s="334"/>
      <c r="V33" s="334"/>
      <c r="W33" s="346"/>
      <c r="X33" s="14"/>
    </row>
    <row r="34" spans="1:24" ht="11.25">
      <c r="A34" s="574"/>
      <c r="B34" s="401" t="s">
        <v>9</v>
      </c>
      <c r="C34" s="401"/>
      <c r="D34" s="268"/>
      <c r="E34" s="268"/>
      <c r="F34" s="268"/>
      <c r="G34" s="269"/>
      <c r="H34" s="270"/>
      <c r="I34" s="270"/>
      <c r="J34" s="270"/>
      <c r="K34" s="269"/>
      <c r="L34" s="402">
        <f aca="true" t="shared" si="4" ref="L34:W34">SUM(L32:L33)</f>
        <v>0</v>
      </c>
      <c r="M34" s="403">
        <f t="shared" si="4"/>
        <v>0</v>
      </c>
      <c r="N34" s="403">
        <f t="shared" si="4"/>
        <v>0</v>
      </c>
      <c r="O34" s="403">
        <f t="shared" si="4"/>
        <v>0</v>
      </c>
      <c r="P34" s="402">
        <f t="shared" si="4"/>
        <v>0</v>
      </c>
      <c r="Q34" s="403">
        <f t="shared" si="4"/>
        <v>0</v>
      </c>
      <c r="R34" s="403">
        <f t="shared" si="4"/>
        <v>0</v>
      </c>
      <c r="S34" s="403">
        <f t="shared" si="4"/>
        <v>0</v>
      </c>
      <c r="T34" s="402">
        <f t="shared" si="4"/>
        <v>0</v>
      </c>
      <c r="U34" s="403">
        <f t="shared" si="4"/>
        <v>0</v>
      </c>
      <c r="V34" s="403">
        <f t="shared" si="4"/>
        <v>0</v>
      </c>
      <c r="W34" s="404">
        <f t="shared" si="4"/>
        <v>0</v>
      </c>
      <c r="X34" s="14"/>
    </row>
    <row r="35" spans="1:24" s="589" customFormat="1" ht="11.25">
      <c r="A35" s="598"/>
      <c r="B35" s="599"/>
      <c r="C35" s="599"/>
      <c r="D35" s="582"/>
      <c r="E35" s="582"/>
      <c r="F35" s="600"/>
      <c r="G35" s="601"/>
      <c r="H35" s="602"/>
      <c r="I35" s="602"/>
      <c r="J35" s="602"/>
      <c r="K35" s="601"/>
      <c r="L35" s="603"/>
      <c r="M35" s="604"/>
      <c r="N35" s="604"/>
      <c r="O35" s="604"/>
      <c r="P35" s="603"/>
      <c r="Q35" s="604"/>
      <c r="R35" s="604"/>
      <c r="S35" s="604"/>
      <c r="T35" s="603"/>
      <c r="U35" s="604"/>
      <c r="V35" s="604"/>
      <c r="W35" s="605"/>
      <c r="X35" s="588"/>
    </row>
    <row r="36" spans="1:24" ht="11.25">
      <c r="A36" s="576"/>
      <c r="B36" s="291"/>
      <c r="C36" s="291"/>
      <c r="D36" s="355"/>
      <c r="E36" s="293"/>
      <c r="F36" s="293"/>
      <c r="G36" s="293"/>
      <c r="H36" s="293"/>
      <c r="I36" s="293"/>
      <c r="J36" s="293"/>
      <c r="K36" s="293"/>
      <c r="L36" s="356"/>
      <c r="M36" s="357"/>
      <c r="N36" s="357"/>
      <c r="O36" s="357"/>
      <c r="P36" s="356"/>
      <c r="Q36" s="357"/>
      <c r="R36" s="357"/>
      <c r="S36" s="357"/>
      <c r="T36" s="356"/>
      <c r="U36" s="357"/>
      <c r="V36" s="357"/>
      <c r="W36" s="358"/>
      <c r="X36" s="14"/>
    </row>
    <row r="37" spans="1:24" ht="11.25">
      <c r="A37" s="575"/>
      <c r="B37" s="287" t="s">
        <v>113</v>
      </c>
      <c r="C37" s="287"/>
      <c r="D37" s="348"/>
      <c r="E37" s="353"/>
      <c r="F37" s="348"/>
      <c r="G37" s="348"/>
      <c r="H37" s="348"/>
      <c r="I37" s="353"/>
      <c r="J37" s="348"/>
      <c r="K37" s="348"/>
      <c r="L37" s="350"/>
      <c r="M37" s="351"/>
      <c r="N37" s="351"/>
      <c r="O37" s="351"/>
      <c r="P37" s="350"/>
      <c r="Q37" s="351"/>
      <c r="R37" s="351"/>
      <c r="S37" s="351"/>
      <c r="T37" s="350"/>
      <c r="U37" s="351"/>
      <c r="V37" s="351"/>
      <c r="W37" s="352"/>
      <c r="X37" s="14"/>
    </row>
    <row r="38" spans="1:24" ht="11.25">
      <c r="A38" s="573"/>
      <c r="B38" s="290"/>
      <c r="C38" s="290"/>
      <c r="D38" s="79"/>
      <c r="E38" s="79"/>
      <c r="F38" s="79"/>
      <c r="G38" s="79"/>
      <c r="H38" s="79"/>
      <c r="I38" s="80"/>
      <c r="J38" s="80"/>
      <c r="K38" s="80"/>
      <c r="L38" s="335"/>
      <c r="M38" s="334"/>
      <c r="N38" s="334"/>
      <c r="O38" s="334"/>
      <c r="P38" s="335"/>
      <c r="Q38" s="334"/>
      <c r="R38" s="334"/>
      <c r="S38" s="334"/>
      <c r="T38" s="335"/>
      <c r="U38" s="334"/>
      <c r="V38" s="334"/>
      <c r="W38" s="346"/>
      <c r="X38" s="14"/>
    </row>
    <row r="39" spans="1:24" ht="11.25">
      <c r="A39" s="573"/>
      <c r="B39" s="289"/>
      <c r="C39" s="289"/>
      <c r="D39" s="69"/>
      <c r="E39" s="69"/>
      <c r="F39" s="69"/>
      <c r="G39" s="69"/>
      <c r="H39" s="69"/>
      <c r="I39" s="58"/>
      <c r="J39" s="58"/>
      <c r="K39" s="57">
        <f>I39*J39</f>
        <v>0</v>
      </c>
      <c r="L39" s="333">
        <f>$K39/2</f>
        <v>0</v>
      </c>
      <c r="M39" s="332"/>
      <c r="N39" s="332"/>
      <c r="O39" s="332"/>
      <c r="P39" s="333">
        <f>$K39</f>
        <v>0</v>
      </c>
      <c r="Q39" s="332"/>
      <c r="R39" s="332"/>
      <c r="S39" s="332"/>
      <c r="T39" s="333">
        <f>$K39</f>
        <v>0</v>
      </c>
      <c r="U39" s="332"/>
      <c r="V39" s="332"/>
      <c r="W39" s="347"/>
      <c r="X39" s="14"/>
    </row>
    <row r="40" spans="1:24" ht="11.25">
      <c r="A40" s="574"/>
      <c r="B40" s="401" t="s">
        <v>9</v>
      </c>
      <c r="C40" s="401"/>
      <c r="D40" s="268"/>
      <c r="E40" s="268"/>
      <c r="F40" s="268"/>
      <c r="G40" s="269"/>
      <c r="H40" s="270"/>
      <c r="I40" s="270"/>
      <c r="J40" s="270"/>
      <c r="K40" s="269"/>
      <c r="L40" s="402">
        <f aca="true" t="shared" si="5" ref="L40:W40">SUM(L38:L39)</f>
        <v>0</v>
      </c>
      <c r="M40" s="403">
        <f t="shared" si="5"/>
        <v>0</v>
      </c>
      <c r="N40" s="403">
        <f t="shared" si="5"/>
        <v>0</v>
      </c>
      <c r="O40" s="403">
        <f t="shared" si="5"/>
        <v>0</v>
      </c>
      <c r="P40" s="402">
        <f t="shared" si="5"/>
        <v>0</v>
      </c>
      <c r="Q40" s="403">
        <f t="shared" si="5"/>
        <v>0</v>
      </c>
      <c r="R40" s="403">
        <f t="shared" si="5"/>
        <v>0</v>
      </c>
      <c r="S40" s="403">
        <f t="shared" si="5"/>
        <v>0</v>
      </c>
      <c r="T40" s="402">
        <f t="shared" si="5"/>
        <v>0</v>
      </c>
      <c r="U40" s="403">
        <f t="shared" si="5"/>
        <v>0</v>
      </c>
      <c r="V40" s="403">
        <f t="shared" si="5"/>
        <v>0</v>
      </c>
      <c r="W40" s="404">
        <f t="shared" si="5"/>
        <v>0</v>
      </c>
      <c r="X40" s="14"/>
    </row>
    <row r="41" spans="1:24" s="589" customFormat="1" ht="11.25">
      <c r="A41" s="598"/>
      <c r="B41" s="599"/>
      <c r="C41" s="599"/>
      <c r="D41" s="582"/>
      <c r="E41" s="582"/>
      <c r="F41" s="600"/>
      <c r="G41" s="601"/>
      <c r="H41" s="602"/>
      <c r="I41" s="602"/>
      <c r="J41" s="602"/>
      <c r="K41" s="601"/>
      <c r="L41" s="603"/>
      <c r="M41" s="604"/>
      <c r="N41" s="604"/>
      <c r="O41" s="604"/>
      <c r="P41" s="603"/>
      <c r="Q41" s="604"/>
      <c r="R41" s="604"/>
      <c r="S41" s="604"/>
      <c r="T41" s="603"/>
      <c r="U41" s="604"/>
      <c r="V41" s="604"/>
      <c r="W41" s="605"/>
      <c r="X41" s="588"/>
    </row>
    <row r="42" spans="1:24" ht="11.25">
      <c r="A42" s="576"/>
      <c r="B42" s="291"/>
      <c r="C42" s="291"/>
      <c r="D42" s="597"/>
      <c r="E42" s="597"/>
      <c r="F42" s="293"/>
      <c r="G42" s="293"/>
      <c r="H42" s="293"/>
      <c r="I42" s="294" t="s">
        <v>5</v>
      </c>
      <c r="J42" s="295" t="s">
        <v>14</v>
      </c>
      <c r="K42" s="295" t="s">
        <v>347</v>
      </c>
      <c r="L42" s="296"/>
      <c r="M42" s="297"/>
      <c r="N42" s="297"/>
      <c r="O42" s="297"/>
      <c r="P42" s="298"/>
      <c r="Q42" s="297"/>
      <c r="R42" s="297"/>
      <c r="S42" s="297"/>
      <c r="T42" s="298"/>
      <c r="U42" s="297"/>
      <c r="V42" s="297"/>
      <c r="W42" s="299"/>
      <c r="X42" s="14"/>
    </row>
    <row r="43" spans="1:24" ht="54" customHeight="1">
      <c r="A43" s="575"/>
      <c r="B43" s="287" t="s">
        <v>114</v>
      </c>
      <c r="C43" s="287"/>
      <c r="D43" s="292"/>
      <c r="E43" s="292"/>
      <c r="F43" s="300"/>
      <c r="G43" s="300"/>
      <c r="H43" s="300"/>
      <c r="I43" s="301" t="s">
        <v>345</v>
      </c>
      <c r="J43" s="302" t="s">
        <v>346</v>
      </c>
      <c r="K43" s="301" t="s">
        <v>10</v>
      </c>
      <c r="L43" s="303"/>
      <c r="M43" s="304"/>
      <c r="N43" s="304"/>
      <c r="O43" s="304"/>
      <c r="P43" s="305"/>
      <c r="Q43" s="304"/>
      <c r="R43" s="304"/>
      <c r="S43" s="304"/>
      <c r="T43" s="305"/>
      <c r="U43" s="304"/>
      <c r="V43" s="304"/>
      <c r="W43" s="306"/>
      <c r="X43" s="14"/>
    </row>
    <row r="44" spans="1:24" ht="54" customHeight="1">
      <c r="A44" s="573">
        <v>8</v>
      </c>
      <c r="B44" s="473" t="s">
        <v>443</v>
      </c>
      <c r="C44" s="473" t="s">
        <v>472</v>
      </c>
      <c r="D44" s="475"/>
      <c r="E44" s="475"/>
      <c r="F44" s="476"/>
      <c r="G44" s="475"/>
      <c r="H44" s="475"/>
      <c r="I44" s="474">
        <v>550</v>
      </c>
      <c r="J44" s="229">
        <v>1</v>
      </c>
      <c r="K44" s="332">
        <f aca="true" t="shared" si="6" ref="K44:K49">IF($I44&gt;0,$I44*$J44,0)</f>
        <v>550</v>
      </c>
      <c r="L44" s="71"/>
      <c r="M44" s="334">
        <f>$K44</f>
        <v>550</v>
      </c>
      <c r="N44" s="67"/>
      <c r="O44" s="67"/>
      <c r="P44" s="66"/>
      <c r="Q44" s="334">
        <f>$K44</f>
        <v>550</v>
      </c>
      <c r="R44" s="67"/>
      <c r="S44" s="67"/>
      <c r="T44" s="66"/>
      <c r="U44" s="334">
        <f>$K44</f>
        <v>550</v>
      </c>
      <c r="V44" s="67"/>
      <c r="W44" s="60"/>
      <c r="X44" s="14"/>
    </row>
    <row r="45" spans="1:24" ht="78.75">
      <c r="A45" s="573">
        <v>9</v>
      </c>
      <c r="B45" s="473" t="s">
        <v>444</v>
      </c>
      <c r="C45" s="473" t="s">
        <v>355</v>
      </c>
      <c r="D45" s="477"/>
      <c r="E45" s="477"/>
      <c r="F45" s="477"/>
      <c r="G45" s="477"/>
      <c r="H45" s="477"/>
      <c r="I45" s="474">
        <v>450</v>
      </c>
      <c r="J45" s="469">
        <f>J21+J22</f>
        <v>21</v>
      </c>
      <c r="K45" s="332">
        <f t="shared" si="6"/>
        <v>9450</v>
      </c>
      <c r="L45" s="71"/>
      <c r="M45" s="334">
        <f>$K45</f>
        <v>9450</v>
      </c>
      <c r="N45" s="67"/>
      <c r="O45" s="67"/>
      <c r="P45" s="66"/>
      <c r="Q45" s="334">
        <f>$K45</f>
        <v>9450</v>
      </c>
      <c r="R45" s="67"/>
      <c r="S45" s="67"/>
      <c r="T45" s="66"/>
      <c r="U45" s="334">
        <f>$K45</f>
        <v>9450</v>
      </c>
      <c r="V45" s="67"/>
      <c r="W45" s="68"/>
      <c r="X45" s="14"/>
    </row>
    <row r="46" spans="1:24" ht="90">
      <c r="A46" s="573">
        <v>10</v>
      </c>
      <c r="B46" s="473" t="s">
        <v>445</v>
      </c>
      <c r="C46" s="473" t="s">
        <v>356</v>
      </c>
      <c r="D46" s="477"/>
      <c r="E46" s="477"/>
      <c r="F46" s="477"/>
      <c r="G46" s="477"/>
      <c r="H46" s="477"/>
      <c r="I46" s="474">
        <v>1200</v>
      </c>
      <c r="J46" s="469">
        <f>J21</f>
        <v>20</v>
      </c>
      <c r="K46" s="332">
        <f t="shared" si="6"/>
        <v>24000</v>
      </c>
      <c r="L46" s="71"/>
      <c r="M46" s="334">
        <f>$K46</f>
        <v>24000</v>
      </c>
      <c r="N46" s="67"/>
      <c r="O46" s="67"/>
      <c r="P46" s="66"/>
      <c r="Q46" s="334">
        <f>$K46</f>
        <v>24000</v>
      </c>
      <c r="R46" s="67"/>
      <c r="S46" s="67"/>
      <c r="T46" s="66"/>
      <c r="U46" s="334">
        <f>$K46</f>
        <v>24000</v>
      </c>
      <c r="V46" s="57"/>
      <c r="W46" s="60"/>
      <c r="X46" s="14"/>
    </row>
    <row r="47" spans="1:24" ht="78.75">
      <c r="A47" s="573">
        <v>11</v>
      </c>
      <c r="B47" s="473" t="s">
        <v>446</v>
      </c>
      <c r="C47" s="473" t="s">
        <v>355</v>
      </c>
      <c r="D47" s="478"/>
      <c r="E47" s="478"/>
      <c r="F47" s="478"/>
      <c r="G47" s="478"/>
      <c r="H47" s="478"/>
      <c r="I47" s="474">
        <v>500</v>
      </c>
      <c r="J47" s="469">
        <f>J25+J26</f>
        <v>21</v>
      </c>
      <c r="K47" s="332">
        <f t="shared" si="6"/>
        <v>10500</v>
      </c>
      <c r="L47" s="71"/>
      <c r="M47" s="334">
        <f>$K47</f>
        <v>10500</v>
      </c>
      <c r="N47" s="67"/>
      <c r="O47" s="67"/>
      <c r="P47" s="66"/>
      <c r="Q47" s="334">
        <f>$K47</f>
        <v>10500</v>
      </c>
      <c r="R47" s="67"/>
      <c r="S47" s="67"/>
      <c r="T47" s="66"/>
      <c r="U47" s="334">
        <f>$K47</f>
        <v>10500</v>
      </c>
      <c r="V47" s="67"/>
      <c r="W47" s="68"/>
      <c r="X47" s="14"/>
    </row>
    <row r="48" spans="1:24" ht="45">
      <c r="A48" s="573">
        <v>12</v>
      </c>
      <c r="B48" s="473" t="s">
        <v>447</v>
      </c>
      <c r="C48" s="473" t="s">
        <v>356</v>
      </c>
      <c r="D48" s="478"/>
      <c r="E48" s="478"/>
      <c r="F48" s="478"/>
      <c r="G48" s="478"/>
      <c r="H48" s="478"/>
      <c r="I48" s="474">
        <v>1350</v>
      </c>
      <c r="J48" s="469">
        <f>J24</f>
        <v>1</v>
      </c>
      <c r="K48" s="332">
        <f t="shared" si="6"/>
        <v>1350</v>
      </c>
      <c r="L48" s="71"/>
      <c r="M48" s="334">
        <f>$K48</f>
        <v>1350</v>
      </c>
      <c r="N48" s="67"/>
      <c r="O48" s="67"/>
      <c r="P48" s="66"/>
      <c r="Q48" s="334">
        <f>$K48</f>
        <v>1350</v>
      </c>
      <c r="R48" s="67"/>
      <c r="S48" s="67"/>
      <c r="T48" s="66"/>
      <c r="U48" s="334">
        <f>$K48</f>
        <v>1350</v>
      </c>
      <c r="V48" s="57"/>
      <c r="W48" s="60"/>
      <c r="X48" s="14"/>
    </row>
    <row r="49" spans="1:24" ht="56.25">
      <c r="A49" s="573">
        <v>12</v>
      </c>
      <c r="B49" s="284" t="s">
        <v>479</v>
      </c>
      <c r="C49" s="473" t="s">
        <v>478</v>
      </c>
      <c r="D49" s="478"/>
      <c r="E49" s="478"/>
      <c r="F49" s="478"/>
      <c r="G49" s="478"/>
      <c r="H49" s="478"/>
      <c r="I49" s="474">
        <v>700</v>
      </c>
      <c r="J49" s="474">
        <v>20</v>
      </c>
      <c r="K49" s="332">
        <f t="shared" si="6"/>
        <v>14000</v>
      </c>
      <c r="L49" s="474">
        <v>6000</v>
      </c>
      <c r="M49" s="474"/>
      <c r="N49" s="474">
        <v>8000</v>
      </c>
      <c r="O49" s="606"/>
      <c r="P49" s="607">
        <v>6000</v>
      </c>
      <c r="Q49" s="474"/>
      <c r="R49" s="474">
        <v>8000</v>
      </c>
      <c r="S49" s="606"/>
      <c r="T49" s="607">
        <v>6000</v>
      </c>
      <c r="U49" s="474"/>
      <c r="V49" s="476">
        <v>8000</v>
      </c>
      <c r="W49" s="608"/>
      <c r="X49" s="14"/>
    </row>
    <row r="50" spans="1:24" ht="11.25">
      <c r="A50" s="481"/>
      <c r="B50" s="481"/>
      <c r="C50" s="480"/>
      <c r="D50" s="481"/>
      <c r="E50" s="481"/>
      <c r="F50" s="483"/>
      <c r="G50" s="483"/>
      <c r="H50" s="483"/>
      <c r="I50" s="294" t="s">
        <v>5</v>
      </c>
      <c r="J50" s="295" t="s">
        <v>14</v>
      </c>
      <c r="K50" s="295" t="s">
        <v>347</v>
      </c>
      <c r="L50" s="296"/>
      <c r="M50" s="297"/>
      <c r="N50" s="297"/>
      <c r="O50" s="297"/>
      <c r="P50" s="298"/>
      <c r="Q50" s="297"/>
      <c r="R50" s="297"/>
      <c r="S50" s="297"/>
      <c r="T50" s="298"/>
      <c r="U50" s="297"/>
      <c r="V50" s="297"/>
      <c r="W50" s="299"/>
      <c r="X50" s="14"/>
    </row>
    <row r="51" spans="1:24" ht="35.25" customHeight="1">
      <c r="A51" s="482"/>
      <c r="B51" s="482"/>
      <c r="C51" s="482"/>
      <c r="D51" s="481"/>
      <c r="E51" s="481"/>
      <c r="F51" s="483"/>
      <c r="G51" s="483"/>
      <c r="H51" s="483"/>
      <c r="I51" s="301" t="s">
        <v>345</v>
      </c>
      <c r="J51" s="302" t="s">
        <v>367</v>
      </c>
      <c r="K51" s="301" t="s">
        <v>10</v>
      </c>
      <c r="L51" s="303"/>
      <c r="M51" s="304"/>
      <c r="N51" s="304"/>
      <c r="O51" s="304"/>
      <c r="P51" s="305"/>
      <c r="Q51" s="304"/>
      <c r="R51" s="304"/>
      <c r="S51" s="304"/>
      <c r="T51" s="305"/>
      <c r="U51" s="304"/>
      <c r="V51" s="304"/>
      <c r="W51" s="306"/>
      <c r="X51" s="14"/>
    </row>
    <row r="52" spans="1:24" ht="78.75">
      <c r="A52" s="573">
        <v>13</v>
      </c>
      <c r="B52" s="284" t="s">
        <v>466</v>
      </c>
      <c r="C52" s="473" t="s">
        <v>467</v>
      </c>
      <c r="D52" s="477"/>
      <c r="E52" s="477"/>
      <c r="F52" s="477"/>
      <c r="G52" s="484"/>
      <c r="H52" s="477"/>
      <c r="I52" s="474">
        <v>900</v>
      </c>
      <c r="J52" s="474">
        <v>5</v>
      </c>
      <c r="K52" s="332">
        <f aca="true" t="shared" si="7" ref="K52:K57">I52*J52</f>
        <v>4500</v>
      </c>
      <c r="L52" s="333">
        <f aca="true" t="shared" si="8" ref="L52:L57">$K52</f>
        <v>4500</v>
      </c>
      <c r="M52" s="332"/>
      <c r="N52" s="332"/>
      <c r="O52" s="332"/>
      <c r="P52" s="333"/>
      <c r="Q52" s="332"/>
      <c r="R52" s="332"/>
      <c r="S52" s="332"/>
      <c r="T52" s="333"/>
      <c r="U52" s="332"/>
      <c r="V52" s="332"/>
      <c r="W52" s="347"/>
      <c r="X52" s="14"/>
    </row>
    <row r="53" spans="1:24" ht="45">
      <c r="A53" s="573">
        <v>14</v>
      </c>
      <c r="B53" s="284" t="s">
        <v>468</v>
      </c>
      <c r="C53" s="473" t="s">
        <v>469</v>
      </c>
      <c r="D53" s="477"/>
      <c r="E53" s="477"/>
      <c r="F53" s="477"/>
      <c r="G53" s="484"/>
      <c r="H53" s="477"/>
      <c r="I53" s="474">
        <v>250</v>
      </c>
      <c r="J53" s="474">
        <v>12</v>
      </c>
      <c r="K53" s="332">
        <f t="shared" si="7"/>
        <v>3000</v>
      </c>
      <c r="L53" s="333">
        <f t="shared" si="8"/>
        <v>3000</v>
      </c>
      <c r="M53" s="332"/>
      <c r="N53" s="332"/>
      <c r="O53" s="332"/>
      <c r="P53" s="333"/>
      <c r="Q53" s="332"/>
      <c r="R53" s="332"/>
      <c r="S53" s="332"/>
      <c r="T53" s="333"/>
      <c r="U53" s="332"/>
      <c r="V53" s="332"/>
      <c r="W53" s="347"/>
      <c r="X53" s="14"/>
    </row>
    <row r="54" spans="1:24" ht="78.75">
      <c r="A54" s="573">
        <v>15</v>
      </c>
      <c r="B54" s="473" t="s">
        <v>448</v>
      </c>
      <c r="C54" s="473" t="s">
        <v>477</v>
      </c>
      <c r="D54" s="477"/>
      <c r="E54" s="477"/>
      <c r="F54" s="477"/>
      <c r="G54" s="484"/>
      <c r="H54" s="477"/>
      <c r="I54" s="334">
        <f>$I$53</f>
        <v>250</v>
      </c>
      <c r="J54" s="474">
        <v>60</v>
      </c>
      <c r="K54" s="332">
        <f t="shared" si="7"/>
        <v>15000</v>
      </c>
      <c r="L54" s="333">
        <f t="shared" si="8"/>
        <v>15000</v>
      </c>
      <c r="M54" s="332"/>
      <c r="N54" s="332"/>
      <c r="O54" s="332"/>
      <c r="P54" s="333"/>
      <c r="Q54" s="332"/>
      <c r="R54" s="332"/>
      <c r="S54" s="332"/>
      <c r="T54" s="333"/>
      <c r="U54" s="332"/>
      <c r="V54" s="332"/>
      <c r="W54" s="347"/>
      <c r="X54" s="14"/>
    </row>
    <row r="55" spans="1:24" ht="56.25">
      <c r="A55" s="573">
        <v>15</v>
      </c>
      <c r="B55" s="284" t="s">
        <v>473</v>
      </c>
      <c r="C55" s="479"/>
      <c r="D55" s="477"/>
      <c r="E55" s="477"/>
      <c r="F55" s="477"/>
      <c r="G55" s="484"/>
      <c r="H55" s="477"/>
      <c r="I55" s="334">
        <f>$I$53</f>
        <v>250</v>
      </c>
      <c r="J55" s="474">
        <v>60</v>
      </c>
      <c r="K55" s="332">
        <f t="shared" si="7"/>
        <v>15000</v>
      </c>
      <c r="L55" s="333">
        <f t="shared" si="8"/>
        <v>15000</v>
      </c>
      <c r="M55" s="332"/>
      <c r="N55" s="332"/>
      <c r="O55" s="332"/>
      <c r="P55" s="333"/>
      <c r="Q55" s="332"/>
      <c r="R55" s="332"/>
      <c r="S55" s="332"/>
      <c r="T55" s="333"/>
      <c r="U55" s="332"/>
      <c r="V55" s="332"/>
      <c r="W55" s="347"/>
      <c r="X55" s="14"/>
    </row>
    <row r="56" spans="1:24" ht="101.25">
      <c r="A56" s="573">
        <v>16</v>
      </c>
      <c r="B56" s="284" t="s">
        <v>474</v>
      </c>
      <c r="C56" s="473" t="s">
        <v>475</v>
      </c>
      <c r="D56" s="485"/>
      <c r="E56" s="485"/>
      <c r="F56" s="485"/>
      <c r="G56" s="477"/>
      <c r="H56" s="484"/>
      <c r="I56" s="487">
        <v>0.95</v>
      </c>
      <c r="J56" s="474">
        <v>6000</v>
      </c>
      <c r="K56" s="332">
        <f t="shared" si="7"/>
        <v>5700</v>
      </c>
      <c r="L56" s="333">
        <f t="shared" si="8"/>
        <v>5700</v>
      </c>
      <c r="M56" s="332"/>
      <c r="N56" s="332"/>
      <c r="O56" s="332"/>
      <c r="P56" s="333"/>
      <c r="Q56" s="332"/>
      <c r="R56" s="332"/>
      <c r="S56" s="332"/>
      <c r="T56" s="333"/>
      <c r="U56" s="332"/>
      <c r="V56" s="332"/>
      <c r="W56" s="347"/>
      <c r="X56" s="14"/>
    </row>
    <row r="57" spans="1:24" ht="67.5">
      <c r="A57" s="573">
        <v>17</v>
      </c>
      <c r="B57" s="284" t="s">
        <v>476</v>
      </c>
      <c r="C57" s="473" t="s">
        <v>465</v>
      </c>
      <c r="D57" s="477"/>
      <c r="E57" s="477"/>
      <c r="F57" s="477"/>
      <c r="G57" s="486"/>
      <c r="H57" s="484"/>
      <c r="I57" s="359">
        <v>0.05</v>
      </c>
      <c r="J57" s="474">
        <v>12000</v>
      </c>
      <c r="K57" s="332">
        <f t="shared" si="7"/>
        <v>600</v>
      </c>
      <c r="L57" s="333">
        <f t="shared" si="8"/>
        <v>600</v>
      </c>
      <c r="M57" s="332"/>
      <c r="N57" s="332"/>
      <c r="O57" s="332"/>
      <c r="P57" s="333">
        <f>$K57</f>
        <v>600</v>
      </c>
      <c r="Q57" s="332"/>
      <c r="R57" s="332"/>
      <c r="S57" s="332"/>
      <c r="T57" s="333">
        <f>$K57</f>
        <v>600</v>
      </c>
      <c r="U57" s="332"/>
      <c r="V57" s="332"/>
      <c r="W57" s="347"/>
      <c r="X57" s="14"/>
    </row>
    <row r="58" spans="1:23" ht="11.25">
      <c r="A58" s="577"/>
      <c r="K58" s="395"/>
      <c r="L58" s="396"/>
      <c r="M58" s="337"/>
      <c r="N58" s="337"/>
      <c r="O58" s="395"/>
      <c r="P58" s="396"/>
      <c r="Q58" s="337"/>
      <c r="R58" s="337"/>
      <c r="S58" s="397"/>
      <c r="T58" s="396"/>
      <c r="U58" s="337"/>
      <c r="V58" s="337"/>
      <c r="W58" s="337"/>
    </row>
    <row r="59" spans="1:24" ht="11.25">
      <c r="A59" s="574"/>
      <c r="B59" s="401" t="s">
        <v>9</v>
      </c>
      <c r="C59" s="401"/>
      <c r="D59" s="268"/>
      <c r="E59" s="268"/>
      <c r="F59" s="268"/>
      <c r="G59" s="269"/>
      <c r="H59" s="270"/>
      <c r="I59" s="270"/>
      <c r="J59" s="270"/>
      <c r="K59" s="269"/>
      <c r="L59" s="402">
        <f aca="true" t="shared" si="9" ref="L59:W59">SUM(L45:L58)</f>
        <v>49800</v>
      </c>
      <c r="M59" s="403">
        <f t="shared" si="9"/>
        <v>45300</v>
      </c>
      <c r="N59" s="403">
        <f t="shared" si="9"/>
        <v>8000</v>
      </c>
      <c r="O59" s="403">
        <f t="shared" si="9"/>
        <v>0</v>
      </c>
      <c r="P59" s="402">
        <f t="shared" si="9"/>
        <v>6600</v>
      </c>
      <c r="Q59" s="403">
        <f t="shared" si="9"/>
        <v>45300</v>
      </c>
      <c r="R59" s="403">
        <f t="shared" si="9"/>
        <v>8000</v>
      </c>
      <c r="S59" s="403">
        <f t="shared" si="9"/>
        <v>0</v>
      </c>
      <c r="T59" s="402">
        <f t="shared" si="9"/>
        <v>6600</v>
      </c>
      <c r="U59" s="403">
        <f t="shared" si="9"/>
        <v>45300</v>
      </c>
      <c r="V59" s="403">
        <f t="shared" si="9"/>
        <v>8000</v>
      </c>
      <c r="W59" s="404">
        <f t="shared" si="9"/>
        <v>0</v>
      </c>
      <c r="X59" s="14"/>
    </row>
    <row r="60" spans="1:24" s="589" customFormat="1" ht="11.25">
      <c r="A60" s="598"/>
      <c r="B60" s="599"/>
      <c r="C60" s="599"/>
      <c r="D60" s="582"/>
      <c r="E60" s="582"/>
      <c r="F60" s="600"/>
      <c r="G60" s="601"/>
      <c r="H60" s="602"/>
      <c r="I60" s="602"/>
      <c r="J60" s="602"/>
      <c r="K60" s="601"/>
      <c r="L60" s="603"/>
      <c r="M60" s="604"/>
      <c r="N60" s="604"/>
      <c r="O60" s="604"/>
      <c r="P60" s="603"/>
      <c r="Q60" s="604"/>
      <c r="R60" s="604"/>
      <c r="S60" s="604"/>
      <c r="T60" s="603"/>
      <c r="U60" s="604"/>
      <c r="V60" s="604"/>
      <c r="W60" s="605"/>
      <c r="X60" s="588"/>
    </row>
    <row r="61" spans="1:24" ht="11.25">
      <c r="A61" s="576"/>
      <c r="B61" s="291"/>
      <c r="C61" s="291"/>
      <c r="D61" s="597"/>
      <c r="E61" s="597"/>
      <c r="F61" s="293"/>
      <c r="G61" s="293"/>
      <c r="H61" s="293"/>
      <c r="I61" s="294" t="s">
        <v>5</v>
      </c>
      <c r="J61" s="295" t="s">
        <v>14</v>
      </c>
      <c r="K61" s="295" t="s">
        <v>347</v>
      </c>
      <c r="L61" s="356"/>
      <c r="M61" s="357"/>
      <c r="N61" s="357"/>
      <c r="O61" s="357"/>
      <c r="P61" s="356"/>
      <c r="Q61" s="357"/>
      <c r="R61" s="357"/>
      <c r="S61" s="357"/>
      <c r="T61" s="356"/>
      <c r="U61" s="357"/>
      <c r="V61" s="357"/>
      <c r="W61" s="358"/>
      <c r="X61" s="14"/>
    </row>
    <row r="62" spans="1:24" ht="22.5">
      <c r="A62" s="575"/>
      <c r="B62" s="287" t="s">
        <v>12</v>
      </c>
      <c r="C62" s="287"/>
      <c r="D62" s="292"/>
      <c r="E62" s="292"/>
      <c r="F62" s="300"/>
      <c r="G62" s="300"/>
      <c r="H62" s="300"/>
      <c r="I62" s="301" t="s">
        <v>345</v>
      </c>
      <c r="J62" s="302" t="s">
        <v>346</v>
      </c>
      <c r="K62" s="301" t="s">
        <v>10</v>
      </c>
      <c r="L62" s="360"/>
      <c r="M62" s="361"/>
      <c r="N62" s="361"/>
      <c r="O62" s="361"/>
      <c r="P62" s="360"/>
      <c r="Q62" s="361"/>
      <c r="R62" s="361"/>
      <c r="S62" s="361"/>
      <c r="T62" s="360"/>
      <c r="U62" s="361"/>
      <c r="V62" s="361"/>
      <c r="W62" s="362"/>
      <c r="X62" s="14"/>
    </row>
    <row r="63" spans="1:24" ht="11.25">
      <c r="A63" s="573"/>
      <c r="B63" s="290"/>
      <c r="C63" s="290"/>
      <c r="D63" s="79"/>
      <c r="E63" s="79"/>
      <c r="F63" s="79"/>
      <c r="G63" s="79"/>
      <c r="H63" s="79"/>
      <c r="I63" s="80"/>
      <c r="J63" s="80"/>
      <c r="K63" s="80"/>
      <c r="L63" s="335"/>
      <c r="M63" s="334"/>
      <c r="N63" s="334"/>
      <c r="O63" s="334"/>
      <c r="P63" s="335"/>
      <c r="Q63" s="334"/>
      <c r="R63" s="334"/>
      <c r="S63" s="334"/>
      <c r="T63" s="335"/>
      <c r="U63" s="334"/>
      <c r="V63" s="334"/>
      <c r="W63" s="346"/>
      <c r="X63" s="14"/>
    </row>
    <row r="64" spans="1:24" ht="11.25">
      <c r="A64" s="574"/>
      <c r="B64" s="401" t="s">
        <v>9</v>
      </c>
      <c r="C64" s="401"/>
      <c r="D64" s="268"/>
      <c r="E64" s="268"/>
      <c r="F64" s="268"/>
      <c r="G64" s="269"/>
      <c r="H64" s="270"/>
      <c r="I64" s="270"/>
      <c r="J64" s="270"/>
      <c r="K64" s="269"/>
      <c r="L64" s="402">
        <f aca="true" t="shared" si="10" ref="L64:W64">SUM(L63:L63)</f>
        <v>0</v>
      </c>
      <c r="M64" s="403">
        <f t="shared" si="10"/>
        <v>0</v>
      </c>
      <c r="N64" s="403">
        <f t="shared" si="10"/>
        <v>0</v>
      </c>
      <c r="O64" s="403">
        <f t="shared" si="10"/>
        <v>0</v>
      </c>
      <c r="P64" s="402">
        <f t="shared" si="10"/>
        <v>0</v>
      </c>
      <c r="Q64" s="403">
        <f t="shared" si="10"/>
        <v>0</v>
      </c>
      <c r="R64" s="403">
        <f t="shared" si="10"/>
        <v>0</v>
      </c>
      <c r="S64" s="403">
        <f t="shared" si="10"/>
        <v>0</v>
      </c>
      <c r="T64" s="402">
        <f t="shared" si="10"/>
        <v>0</v>
      </c>
      <c r="U64" s="403">
        <f t="shared" si="10"/>
        <v>0</v>
      </c>
      <c r="V64" s="403">
        <f t="shared" si="10"/>
        <v>0</v>
      </c>
      <c r="W64" s="404">
        <f t="shared" si="10"/>
        <v>0</v>
      </c>
      <c r="X64" s="14"/>
    </row>
    <row r="65" spans="1:24" s="589" customFormat="1" ht="11.25">
      <c r="A65" s="598"/>
      <c r="B65" s="599"/>
      <c r="C65" s="599"/>
      <c r="D65" s="582"/>
      <c r="E65" s="582"/>
      <c r="F65" s="600"/>
      <c r="G65" s="601"/>
      <c r="H65" s="602"/>
      <c r="I65" s="602"/>
      <c r="J65" s="602"/>
      <c r="K65" s="601"/>
      <c r="L65" s="603"/>
      <c r="M65" s="604"/>
      <c r="N65" s="604"/>
      <c r="O65" s="604"/>
      <c r="P65" s="603"/>
      <c r="Q65" s="604"/>
      <c r="R65" s="604"/>
      <c r="S65" s="604"/>
      <c r="T65" s="603"/>
      <c r="U65" s="604"/>
      <c r="V65" s="604"/>
      <c r="W65" s="605"/>
      <c r="X65" s="588"/>
    </row>
    <row r="66" spans="1:24" ht="11.25">
      <c r="A66" s="576"/>
      <c r="B66" s="406" t="s">
        <v>11</v>
      </c>
      <c r="C66" s="406"/>
      <c r="D66" s="407"/>
      <c r="E66" s="407"/>
      <c r="F66" s="407"/>
      <c r="G66" s="407"/>
      <c r="H66" s="407"/>
      <c r="I66" s="407"/>
      <c r="J66" s="407"/>
      <c r="K66" s="407"/>
      <c r="L66" s="408">
        <f aca="true" t="shared" si="11" ref="L66:W66">L15</f>
        <v>0</v>
      </c>
      <c r="M66" s="409">
        <f t="shared" si="11"/>
        <v>0</v>
      </c>
      <c r="N66" s="409">
        <f t="shared" si="11"/>
        <v>0</v>
      </c>
      <c r="O66" s="409">
        <f t="shared" si="11"/>
        <v>0</v>
      </c>
      <c r="P66" s="408">
        <f t="shared" si="11"/>
        <v>0</v>
      </c>
      <c r="Q66" s="409">
        <f t="shared" si="11"/>
        <v>0</v>
      </c>
      <c r="R66" s="409">
        <f t="shared" si="11"/>
        <v>0</v>
      </c>
      <c r="S66" s="409">
        <f t="shared" si="11"/>
        <v>0</v>
      </c>
      <c r="T66" s="408">
        <f t="shared" si="11"/>
        <v>0</v>
      </c>
      <c r="U66" s="409">
        <f t="shared" si="11"/>
        <v>0</v>
      </c>
      <c r="V66" s="409">
        <f t="shared" si="11"/>
        <v>0</v>
      </c>
      <c r="W66" s="410">
        <f t="shared" si="11"/>
        <v>0</v>
      </c>
      <c r="X66" s="14"/>
    </row>
    <row r="67" spans="1:24" ht="11.25">
      <c r="A67" s="575"/>
      <c r="B67" s="411" t="s">
        <v>111</v>
      </c>
      <c r="C67" s="411"/>
      <c r="D67" s="377"/>
      <c r="E67" s="377"/>
      <c r="F67" s="377"/>
      <c r="G67" s="377"/>
      <c r="H67" s="412"/>
      <c r="I67" s="412"/>
      <c r="J67" s="412"/>
      <c r="K67" s="412"/>
      <c r="L67" s="413">
        <f aca="true" t="shared" si="12" ref="L67:W67">L28</f>
        <v>82263</v>
      </c>
      <c r="M67" s="414">
        <f t="shared" si="12"/>
        <v>66020</v>
      </c>
      <c r="N67" s="414">
        <f t="shared" si="12"/>
        <v>0</v>
      </c>
      <c r="O67" s="414">
        <f t="shared" si="12"/>
        <v>0</v>
      </c>
      <c r="P67" s="413">
        <f t="shared" si="12"/>
        <v>78837</v>
      </c>
      <c r="Q67" s="414">
        <f t="shared" si="12"/>
        <v>65360</v>
      </c>
      <c r="R67" s="414">
        <f t="shared" si="12"/>
        <v>3393</v>
      </c>
      <c r="S67" s="414">
        <f t="shared" si="12"/>
        <v>0</v>
      </c>
      <c r="T67" s="413">
        <f t="shared" si="12"/>
        <v>75462</v>
      </c>
      <c r="U67" s="414">
        <f t="shared" si="12"/>
        <v>66020</v>
      </c>
      <c r="V67" s="414">
        <f t="shared" si="12"/>
        <v>6801</v>
      </c>
      <c r="W67" s="415">
        <f t="shared" si="12"/>
        <v>0</v>
      </c>
      <c r="X67" s="14"/>
    </row>
    <row r="68" spans="1:24" ht="11.25">
      <c r="A68" s="575"/>
      <c r="B68" s="411" t="s">
        <v>112</v>
      </c>
      <c r="C68" s="411"/>
      <c r="D68" s="412"/>
      <c r="E68" s="412"/>
      <c r="F68" s="412"/>
      <c r="G68" s="412"/>
      <c r="H68" s="412"/>
      <c r="I68" s="412"/>
      <c r="J68" s="412"/>
      <c r="K68" s="412"/>
      <c r="L68" s="413">
        <f aca="true" t="shared" si="13" ref="L68:W68">L34</f>
        <v>0</v>
      </c>
      <c r="M68" s="414">
        <f t="shared" si="13"/>
        <v>0</v>
      </c>
      <c r="N68" s="414">
        <f t="shared" si="13"/>
        <v>0</v>
      </c>
      <c r="O68" s="414">
        <f t="shared" si="13"/>
        <v>0</v>
      </c>
      <c r="P68" s="413">
        <f t="shared" si="13"/>
        <v>0</v>
      </c>
      <c r="Q68" s="414">
        <f t="shared" si="13"/>
        <v>0</v>
      </c>
      <c r="R68" s="414">
        <f t="shared" si="13"/>
        <v>0</v>
      </c>
      <c r="S68" s="414">
        <f t="shared" si="13"/>
        <v>0</v>
      </c>
      <c r="T68" s="413">
        <f t="shared" si="13"/>
        <v>0</v>
      </c>
      <c r="U68" s="414">
        <f t="shared" si="13"/>
        <v>0</v>
      </c>
      <c r="V68" s="414">
        <f t="shared" si="13"/>
        <v>0</v>
      </c>
      <c r="W68" s="415">
        <f t="shared" si="13"/>
        <v>0</v>
      </c>
      <c r="X68" s="14"/>
    </row>
    <row r="69" spans="1:24" ht="11.25">
      <c r="A69" s="575"/>
      <c r="B69" s="411" t="s">
        <v>113</v>
      </c>
      <c r="C69" s="411"/>
      <c r="D69" s="412"/>
      <c r="E69" s="412"/>
      <c r="F69" s="412"/>
      <c r="G69" s="412"/>
      <c r="H69" s="412"/>
      <c r="I69" s="412"/>
      <c r="J69" s="412"/>
      <c r="K69" s="412"/>
      <c r="L69" s="413">
        <f aca="true" t="shared" si="14" ref="L69:W69">L40</f>
        <v>0</v>
      </c>
      <c r="M69" s="414">
        <f t="shared" si="14"/>
        <v>0</v>
      </c>
      <c r="N69" s="414">
        <f t="shared" si="14"/>
        <v>0</v>
      </c>
      <c r="O69" s="414">
        <f t="shared" si="14"/>
        <v>0</v>
      </c>
      <c r="P69" s="413">
        <f t="shared" si="14"/>
        <v>0</v>
      </c>
      <c r="Q69" s="414">
        <f t="shared" si="14"/>
        <v>0</v>
      </c>
      <c r="R69" s="414">
        <f t="shared" si="14"/>
        <v>0</v>
      </c>
      <c r="S69" s="414">
        <f t="shared" si="14"/>
        <v>0</v>
      </c>
      <c r="T69" s="413">
        <f t="shared" si="14"/>
        <v>0</v>
      </c>
      <c r="U69" s="414">
        <f t="shared" si="14"/>
        <v>0</v>
      </c>
      <c r="V69" s="414">
        <f t="shared" si="14"/>
        <v>0</v>
      </c>
      <c r="W69" s="415">
        <f t="shared" si="14"/>
        <v>0</v>
      </c>
      <c r="X69" s="14"/>
    </row>
    <row r="70" spans="1:24" ht="11.25">
      <c r="A70" s="575"/>
      <c r="B70" s="411" t="s">
        <v>114</v>
      </c>
      <c r="C70" s="411"/>
      <c r="D70" s="416"/>
      <c r="E70" s="416"/>
      <c r="F70" s="416"/>
      <c r="G70" s="416"/>
      <c r="H70" s="416"/>
      <c r="I70" s="416"/>
      <c r="J70" s="416"/>
      <c r="K70" s="416"/>
      <c r="L70" s="413">
        <f aca="true" t="shared" si="15" ref="L70:W70">L59</f>
        <v>49800</v>
      </c>
      <c r="M70" s="414">
        <f t="shared" si="15"/>
        <v>45300</v>
      </c>
      <c r="N70" s="414">
        <f t="shared" si="15"/>
        <v>8000</v>
      </c>
      <c r="O70" s="414">
        <f t="shared" si="15"/>
        <v>0</v>
      </c>
      <c r="P70" s="413">
        <f t="shared" si="15"/>
        <v>6600</v>
      </c>
      <c r="Q70" s="414">
        <f t="shared" si="15"/>
        <v>45300</v>
      </c>
      <c r="R70" s="414">
        <f t="shared" si="15"/>
        <v>8000</v>
      </c>
      <c r="S70" s="414">
        <f t="shared" si="15"/>
        <v>0</v>
      </c>
      <c r="T70" s="413">
        <f t="shared" si="15"/>
        <v>6600</v>
      </c>
      <c r="U70" s="414">
        <f t="shared" si="15"/>
        <v>45300</v>
      </c>
      <c r="V70" s="414">
        <f t="shared" si="15"/>
        <v>8000</v>
      </c>
      <c r="W70" s="415">
        <f t="shared" si="15"/>
        <v>0</v>
      </c>
      <c r="X70" s="14"/>
    </row>
    <row r="71" spans="1:24" ht="11.25">
      <c r="A71" s="578"/>
      <c r="B71" s="417" t="s">
        <v>12</v>
      </c>
      <c r="C71" s="417"/>
      <c r="D71" s="418"/>
      <c r="E71" s="418"/>
      <c r="F71" s="418"/>
      <c r="G71" s="418"/>
      <c r="H71" s="418"/>
      <c r="I71" s="418"/>
      <c r="J71" s="418"/>
      <c r="K71" s="419"/>
      <c r="L71" s="413">
        <f aca="true" t="shared" si="16" ref="L71:W71">L64</f>
        <v>0</v>
      </c>
      <c r="M71" s="414">
        <f t="shared" si="16"/>
        <v>0</v>
      </c>
      <c r="N71" s="414">
        <f t="shared" si="16"/>
        <v>0</v>
      </c>
      <c r="O71" s="414">
        <f t="shared" si="16"/>
        <v>0</v>
      </c>
      <c r="P71" s="413">
        <f t="shared" si="16"/>
        <v>0</v>
      </c>
      <c r="Q71" s="414">
        <f t="shared" si="16"/>
        <v>0</v>
      </c>
      <c r="R71" s="414">
        <f t="shared" si="16"/>
        <v>0</v>
      </c>
      <c r="S71" s="414">
        <f t="shared" si="16"/>
        <v>0</v>
      </c>
      <c r="T71" s="413">
        <f t="shared" si="16"/>
        <v>0</v>
      </c>
      <c r="U71" s="414">
        <f t="shared" si="16"/>
        <v>0</v>
      </c>
      <c r="V71" s="414">
        <f t="shared" si="16"/>
        <v>0</v>
      </c>
      <c r="W71" s="415">
        <f t="shared" si="16"/>
        <v>0</v>
      </c>
      <c r="X71" s="14"/>
    </row>
    <row r="72" spans="1:24" ht="11.25">
      <c r="A72" s="574"/>
      <c r="B72" s="401" t="s">
        <v>9</v>
      </c>
      <c r="C72" s="401"/>
      <c r="D72" s="268"/>
      <c r="E72" s="268"/>
      <c r="F72" s="268"/>
      <c r="G72" s="269"/>
      <c r="H72" s="270"/>
      <c r="I72" s="270"/>
      <c r="J72" s="270"/>
      <c r="K72" s="269"/>
      <c r="L72" s="420">
        <f aca="true" t="shared" si="17" ref="L72:W72">SUM(L66:L71)</f>
        <v>132063</v>
      </c>
      <c r="M72" s="421">
        <f t="shared" si="17"/>
        <v>111320</v>
      </c>
      <c r="N72" s="421">
        <f t="shared" si="17"/>
        <v>8000</v>
      </c>
      <c r="O72" s="421">
        <f t="shared" si="17"/>
        <v>0</v>
      </c>
      <c r="P72" s="420">
        <f t="shared" si="17"/>
        <v>85437</v>
      </c>
      <c r="Q72" s="421">
        <f t="shared" si="17"/>
        <v>110660</v>
      </c>
      <c r="R72" s="421">
        <f t="shared" si="17"/>
        <v>11393</v>
      </c>
      <c r="S72" s="421">
        <f t="shared" si="17"/>
        <v>0</v>
      </c>
      <c r="T72" s="420">
        <f t="shared" si="17"/>
        <v>82062</v>
      </c>
      <c r="U72" s="421">
        <f t="shared" si="17"/>
        <v>111320</v>
      </c>
      <c r="V72" s="421">
        <f t="shared" si="17"/>
        <v>14801</v>
      </c>
      <c r="W72" s="405">
        <f t="shared" si="17"/>
        <v>0</v>
      </c>
      <c r="X72" s="14"/>
    </row>
    <row r="73" spans="1:24" ht="11.25">
      <c r="A73" s="579"/>
      <c r="B73" s="188" t="s">
        <v>264</v>
      </c>
      <c r="C73" s="188"/>
      <c r="D73" s="27"/>
      <c r="E73" s="27"/>
      <c r="F73" s="27"/>
      <c r="G73" s="27"/>
      <c r="H73" s="27"/>
      <c r="I73" s="27"/>
      <c r="J73" s="27"/>
      <c r="K73" s="27"/>
      <c r="L73" s="27"/>
      <c r="M73" s="27"/>
      <c r="N73" s="27"/>
      <c r="O73" s="471">
        <v>0</v>
      </c>
      <c r="P73" s="27"/>
      <c r="Q73" s="27"/>
      <c r="R73" s="27"/>
      <c r="S73" s="27"/>
      <c r="T73" s="27"/>
      <c r="U73" s="27"/>
      <c r="V73" s="27"/>
      <c r="W73" s="27"/>
      <c r="X73" s="11"/>
    </row>
    <row r="74" spans="1:15" ht="11.25">
      <c r="A74" s="577"/>
      <c r="B74" s="188" t="s">
        <v>265</v>
      </c>
      <c r="C74" s="75"/>
      <c r="N74" s="189"/>
      <c r="O74" s="470">
        <v>0</v>
      </c>
    </row>
    <row r="75" spans="2:3" ht="11.25">
      <c r="B75" s="75"/>
      <c r="C75" s="75"/>
    </row>
    <row r="76" spans="2:3" ht="11.25">
      <c r="B76" s="75"/>
      <c r="C76" s="75"/>
    </row>
    <row r="77" spans="2:3" ht="11.25">
      <c r="B77" s="75"/>
      <c r="C77" s="75"/>
    </row>
    <row r="78" spans="2:3" ht="11.25">
      <c r="B78" s="75"/>
      <c r="C78" s="75"/>
    </row>
    <row r="79" spans="2:3" ht="11.25">
      <c r="B79" s="75"/>
      <c r="C79" s="75"/>
    </row>
    <row r="80" spans="2:3" ht="11.25">
      <c r="B80" s="75"/>
      <c r="C80" s="75"/>
    </row>
    <row r="81" spans="2:3" ht="11.25">
      <c r="B81" s="75"/>
      <c r="C81" s="75"/>
    </row>
    <row r="82" spans="2:3" ht="11.25">
      <c r="B82" s="75"/>
      <c r="C82" s="75"/>
    </row>
    <row r="83" spans="2:3" ht="11.25">
      <c r="B83" s="75"/>
      <c r="C83" s="75"/>
    </row>
    <row r="84" spans="2:3" ht="11.25">
      <c r="B84" s="75"/>
      <c r="C84" s="75"/>
    </row>
    <row r="85" spans="2:3" ht="11.25">
      <c r="B85" s="75"/>
      <c r="C85" s="75"/>
    </row>
    <row r="86" spans="2:3" ht="11.25">
      <c r="B86" s="75"/>
      <c r="C86" s="75"/>
    </row>
    <row r="87" spans="2:3" ht="11.25">
      <c r="B87" s="75"/>
      <c r="C87" s="75"/>
    </row>
    <row r="88" spans="2:3" ht="11.25">
      <c r="B88" s="75"/>
      <c r="C88" s="75"/>
    </row>
    <row r="89" spans="2:3" ht="11.25">
      <c r="B89" s="75"/>
      <c r="C89" s="75"/>
    </row>
    <row r="90" spans="2:3" ht="11.25">
      <c r="B90" s="75"/>
      <c r="C90" s="75"/>
    </row>
    <row r="91" spans="2:3" ht="11.25">
      <c r="B91" s="75"/>
      <c r="C91" s="75"/>
    </row>
    <row r="92" spans="2:3" ht="11.25">
      <c r="B92" s="75"/>
      <c r="C92" s="75"/>
    </row>
    <row r="93" spans="2:3" ht="11.25">
      <c r="B93" s="75"/>
      <c r="C93" s="75"/>
    </row>
    <row r="94" spans="2:3" ht="11.25">
      <c r="B94" s="75"/>
      <c r="C94" s="75"/>
    </row>
    <row r="95" spans="2:3" ht="11.25">
      <c r="B95" s="75"/>
      <c r="C95" s="75"/>
    </row>
    <row r="96" spans="2:3" ht="11.25">
      <c r="B96" s="75"/>
      <c r="C96" s="75"/>
    </row>
    <row r="97" spans="2:3" ht="11.25">
      <c r="B97" s="75"/>
      <c r="C97" s="75"/>
    </row>
    <row r="98" spans="2:3" ht="11.25">
      <c r="B98" s="75"/>
      <c r="C98" s="75"/>
    </row>
    <row r="99" spans="2:3" ht="11.25">
      <c r="B99" s="75"/>
      <c r="C99" s="75"/>
    </row>
    <row r="100" spans="2:3" ht="11.25">
      <c r="B100" s="75"/>
      <c r="C100" s="75"/>
    </row>
    <row r="101" spans="2:3" ht="11.25">
      <c r="B101" s="75"/>
      <c r="C101" s="75"/>
    </row>
    <row r="102" spans="2:3" ht="11.25">
      <c r="B102" s="75"/>
      <c r="C102" s="75"/>
    </row>
    <row r="103" spans="2:3" ht="11.25">
      <c r="B103" s="75"/>
      <c r="C103" s="75"/>
    </row>
    <row r="104" spans="2:3" ht="11.25">
      <c r="B104" s="75"/>
      <c r="C104" s="75"/>
    </row>
    <row r="105" spans="2:3" ht="11.25">
      <c r="B105" s="75"/>
      <c r="C105" s="75"/>
    </row>
    <row r="106" spans="2:3" ht="11.25">
      <c r="B106" s="75"/>
      <c r="C106" s="75"/>
    </row>
    <row r="107" spans="2:3" ht="11.25">
      <c r="B107" s="75"/>
      <c r="C107" s="75"/>
    </row>
    <row r="108" spans="2:3" ht="11.25">
      <c r="B108" s="75"/>
      <c r="C108" s="75"/>
    </row>
    <row r="109" spans="2:3" ht="11.25">
      <c r="B109" s="75"/>
      <c r="C109" s="75"/>
    </row>
    <row r="110" spans="2:3" ht="11.25">
      <c r="B110" s="75"/>
      <c r="C110" s="75"/>
    </row>
    <row r="111" spans="2:3" ht="11.25">
      <c r="B111" s="75"/>
      <c r="C111" s="75"/>
    </row>
    <row r="112" spans="2:3" ht="11.25">
      <c r="B112" s="75"/>
      <c r="C112" s="75"/>
    </row>
    <row r="113" spans="2:3" ht="11.25">
      <c r="B113" s="75"/>
      <c r="C113" s="75"/>
    </row>
    <row r="114" spans="2:3" ht="11.25">
      <c r="B114" s="75"/>
      <c r="C114" s="75"/>
    </row>
    <row r="115" spans="2:3" ht="11.25">
      <c r="B115" s="75"/>
      <c r="C115" s="75"/>
    </row>
    <row r="116" spans="2:3" ht="11.25">
      <c r="B116" s="75"/>
      <c r="C116" s="75"/>
    </row>
    <row r="117" spans="2:3" ht="11.25">
      <c r="B117" s="75"/>
      <c r="C117" s="75"/>
    </row>
    <row r="118" spans="2:3" ht="11.25">
      <c r="B118" s="75"/>
      <c r="C118" s="75"/>
    </row>
    <row r="119" spans="2:3" ht="11.25">
      <c r="B119" s="75"/>
      <c r="C119" s="75"/>
    </row>
    <row r="120" spans="2:3" ht="11.25">
      <c r="B120" s="75"/>
      <c r="C120" s="75"/>
    </row>
    <row r="121" spans="2:3" ht="11.25">
      <c r="B121" s="75"/>
      <c r="C121" s="75"/>
    </row>
    <row r="122" spans="2:3" ht="11.25">
      <c r="B122" s="75"/>
      <c r="C122" s="75"/>
    </row>
    <row r="123" spans="2:3" ht="11.25">
      <c r="B123" s="75"/>
      <c r="C123" s="75"/>
    </row>
    <row r="124" spans="2:3" ht="11.25">
      <c r="B124" s="75"/>
      <c r="C124" s="75"/>
    </row>
    <row r="125" spans="2:3" ht="11.25">
      <c r="B125" s="75"/>
      <c r="C125" s="75"/>
    </row>
    <row r="126" spans="2:3" ht="11.25">
      <c r="B126" s="75"/>
      <c r="C126" s="75"/>
    </row>
    <row r="127" spans="2:3" ht="11.25">
      <c r="B127" s="75"/>
      <c r="C127" s="75"/>
    </row>
    <row r="128" spans="2:3" ht="11.25">
      <c r="B128" s="75"/>
      <c r="C128" s="75"/>
    </row>
    <row r="129" spans="2:3" ht="11.25">
      <c r="B129" s="75"/>
      <c r="C129" s="75"/>
    </row>
    <row r="130" spans="2:3" ht="11.25">
      <c r="B130" s="75"/>
      <c r="C130" s="75"/>
    </row>
    <row r="131" spans="2:3" ht="11.25">
      <c r="B131" s="75"/>
      <c r="C131" s="75"/>
    </row>
    <row r="132" spans="2:3" ht="11.25">
      <c r="B132" s="75"/>
      <c r="C132" s="75"/>
    </row>
    <row r="133" spans="2:3" ht="11.25">
      <c r="B133" s="75"/>
      <c r="C133" s="75"/>
    </row>
    <row r="134" spans="2:3" ht="11.25">
      <c r="B134" s="75"/>
      <c r="C134" s="75"/>
    </row>
    <row r="135" spans="2:3" ht="11.25">
      <c r="B135" s="75"/>
      <c r="C135" s="75"/>
    </row>
    <row r="136" spans="2:3" ht="11.25">
      <c r="B136" s="75"/>
      <c r="C136" s="75"/>
    </row>
    <row r="137" spans="2:3" ht="11.25">
      <c r="B137" s="75"/>
      <c r="C137" s="75"/>
    </row>
    <row r="138" spans="2:3" ht="11.25">
      <c r="B138" s="75"/>
      <c r="C138" s="75"/>
    </row>
    <row r="139" spans="2:3" ht="11.25">
      <c r="B139" s="75"/>
      <c r="C139" s="75"/>
    </row>
    <row r="140" spans="2:3" ht="11.25">
      <c r="B140" s="75"/>
      <c r="C140" s="75"/>
    </row>
    <row r="141" spans="2:3" ht="11.25">
      <c r="B141" s="75"/>
      <c r="C141" s="75"/>
    </row>
    <row r="142" spans="2:3" ht="11.25">
      <c r="B142" s="75"/>
      <c r="C142" s="75"/>
    </row>
    <row r="143" spans="2:3" ht="11.25">
      <c r="B143" s="75"/>
      <c r="C143" s="75"/>
    </row>
    <row r="144" spans="2:3" ht="11.25">
      <c r="B144" s="75"/>
      <c r="C144" s="75"/>
    </row>
    <row r="145" spans="2:3" ht="11.25">
      <c r="B145" s="75"/>
      <c r="C145" s="75"/>
    </row>
    <row r="146" spans="2:3" ht="11.25">
      <c r="B146" s="75"/>
      <c r="C146" s="75"/>
    </row>
    <row r="147" spans="2:3" ht="11.25">
      <c r="B147" s="75"/>
      <c r="C147" s="75"/>
    </row>
    <row r="148" spans="2:3" ht="11.25">
      <c r="B148" s="75"/>
      <c r="C148" s="75"/>
    </row>
    <row r="149" spans="2:3" ht="11.25">
      <c r="B149" s="75"/>
      <c r="C149" s="75"/>
    </row>
    <row r="150" spans="2:3" ht="11.25">
      <c r="B150" s="75"/>
      <c r="C150" s="75"/>
    </row>
    <row r="151" spans="2:3" ht="11.25">
      <c r="B151" s="75"/>
      <c r="C151" s="75"/>
    </row>
    <row r="152" spans="2:3" ht="11.25">
      <c r="B152" s="75"/>
      <c r="C152" s="75"/>
    </row>
    <row r="153" spans="2:3" ht="11.25">
      <c r="B153" s="75"/>
      <c r="C153" s="75"/>
    </row>
    <row r="154" spans="2:3" ht="11.25">
      <c r="B154" s="75"/>
      <c r="C154" s="75"/>
    </row>
    <row r="155" spans="2:3" ht="11.25">
      <c r="B155" s="75"/>
      <c r="C155" s="75"/>
    </row>
    <row r="156" spans="2:3" ht="11.25">
      <c r="B156" s="75"/>
      <c r="C156" s="75"/>
    </row>
    <row r="157" spans="2:3" ht="11.25">
      <c r="B157" s="75"/>
      <c r="C157" s="75"/>
    </row>
    <row r="158" spans="2:3" ht="11.25">
      <c r="B158" s="75"/>
      <c r="C158" s="75"/>
    </row>
    <row r="159" spans="2:3" ht="11.25">
      <c r="B159" s="75"/>
      <c r="C159" s="75"/>
    </row>
    <row r="160" spans="2:3" ht="11.25">
      <c r="B160" s="75"/>
      <c r="C160" s="75"/>
    </row>
    <row r="161" spans="2:3" ht="11.25">
      <c r="B161" s="75"/>
      <c r="C161" s="75"/>
    </row>
    <row r="162" spans="2:3" ht="11.25">
      <c r="B162" s="75"/>
      <c r="C162" s="75"/>
    </row>
    <row r="163" spans="2:3" ht="11.25">
      <c r="B163" s="75"/>
      <c r="C163" s="75"/>
    </row>
    <row r="164" spans="2:3" ht="11.25">
      <c r="B164" s="75"/>
      <c r="C164" s="75"/>
    </row>
    <row r="165" spans="2:3" ht="11.25">
      <c r="B165" s="75"/>
      <c r="C165" s="75"/>
    </row>
    <row r="166" spans="2:3" ht="11.25">
      <c r="B166" s="75"/>
      <c r="C166" s="75"/>
    </row>
    <row r="167" spans="2:3" ht="11.25">
      <c r="B167" s="75"/>
      <c r="C167" s="75"/>
    </row>
    <row r="168" spans="2:3" ht="11.25">
      <c r="B168" s="75"/>
      <c r="C168" s="75"/>
    </row>
    <row r="169" spans="2:3" ht="11.25">
      <c r="B169" s="75"/>
      <c r="C169" s="75"/>
    </row>
    <row r="170" spans="2:3" ht="11.25">
      <c r="B170" s="75"/>
      <c r="C170" s="75"/>
    </row>
    <row r="171" spans="2:3" ht="11.25">
      <c r="B171" s="75"/>
      <c r="C171" s="75"/>
    </row>
    <row r="172" spans="2:3" ht="11.25">
      <c r="B172" s="75"/>
      <c r="C172" s="75"/>
    </row>
    <row r="173" spans="2:3" ht="11.25">
      <c r="B173" s="75"/>
      <c r="C173" s="75"/>
    </row>
    <row r="174" spans="2:3" ht="11.25">
      <c r="B174" s="75"/>
      <c r="C174" s="75"/>
    </row>
    <row r="175" spans="2:3" ht="11.25">
      <c r="B175" s="75"/>
      <c r="C175" s="75"/>
    </row>
    <row r="176" spans="2:3" ht="11.25">
      <c r="B176" s="75"/>
      <c r="C176" s="75"/>
    </row>
    <row r="177" spans="2:3" ht="11.25">
      <c r="B177" s="75"/>
      <c r="C177" s="75"/>
    </row>
    <row r="178" spans="2:3" ht="11.25">
      <c r="B178" s="75"/>
      <c r="C178" s="75"/>
    </row>
    <row r="179" spans="2:3" ht="11.25">
      <c r="B179" s="75"/>
      <c r="C179" s="75"/>
    </row>
    <row r="180" spans="2:3" ht="11.25">
      <c r="B180" s="75"/>
      <c r="C180" s="75"/>
    </row>
    <row r="181" spans="2:3" ht="11.25">
      <c r="B181" s="75"/>
      <c r="C181" s="75"/>
    </row>
    <row r="182" spans="2:3" ht="11.25">
      <c r="B182" s="75"/>
      <c r="C182" s="75"/>
    </row>
    <row r="183" spans="2:3" ht="11.25">
      <c r="B183" s="75"/>
      <c r="C183" s="75"/>
    </row>
    <row r="184" spans="2:3" ht="11.25">
      <c r="B184" s="75"/>
      <c r="C184" s="75"/>
    </row>
    <row r="185" spans="2:3" ht="11.25">
      <c r="B185" s="75"/>
      <c r="C185" s="75"/>
    </row>
    <row r="186" spans="2:3" ht="11.25">
      <c r="B186" s="75"/>
      <c r="C186" s="75"/>
    </row>
    <row r="187" spans="2:3" ht="11.25">
      <c r="B187" s="75"/>
      <c r="C187" s="75"/>
    </row>
    <row r="188" spans="2:3" ht="11.25">
      <c r="B188" s="75"/>
      <c r="C188" s="75"/>
    </row>
    <row r="189" spans="2:3" ht="11.25">
      <c r="B189" s="75"/>
      <c r="C189" s="75"/>
    </row>
    <row r="190" spans="2:3" ht="11.25">
      <c r="B190" s="75"/>
      <c r="C190" s="75"/>
    </row>
    <row r="191" spans="2:3" ht="11.25">
      <c r="B191" s="75"/>
      <c r="C191" s="75"/>
    </row>
    <row r="192" spans="2:3" ht="11.25">
      <c r="B192" s="75"/>
      <c r="C192" s="75"/>
    </row>
    <row r="193" spans="2:3" ht="11.25">
      <c r="B193" s="75"/>
      <c r="C193" s="75"/>
    </row>
    <row r="194" spans="2:3" ht="11.25">
      <c r="B194" s="75"/>
      <c r="C194" s="75"/>
    </row>
    <row r="195" spans="2:3" ht="11.25">
      <c r="B195" s="75"/>
      <c r="C195" s="75"/>
    </row>
    <row r="196" spans="2:3" ht="11.25">
      <c r="B196" s="75"/>
      <c r="C196" s="75"/>
    </row>
    <row r="197" spans="2:3" ht="11.25">
      <c r="B197" s="75"/>
      <c r="C197" s="75"/>
    </row>
    <row r="198" spans="2:3" ht="11.25">
      <c r="B198" s="75"/>
      <c r="C198" s="75"/>
    </row>
    <row r="199" spans="2:3" ht="11.25">
      <c r="B199" s="75"/>
      <c r="C199" s="75"/>
    </row>
    <row r="200" spans="2:3" ht="11.25">
      <c r="B200" s="75"/>
      <c r="C200" s="75"/>
    </row>
    <row r="201" spans="2:3" ht="11.25">
      <c r="B201" s="75"/>
      <c r="C201" s="75"/>
    </row>
    <row r="202" spans="2:3" ht="11.25">
      <c r="B202" s="75"/>
      <c r="C202" s="75"/>
    </row>
    <row r="203" spans="2:3" ht="11.25">
      <c r="B203" s="75"/>
      <c r="C203" s="75"/>
    </row>
    <row r="204" spans="2:3" ht="11.25">
      <c r="B204" s="75"/>
      <c r="C204" s="75"/>
    </row>
    <row r="205" spans="2:3" ht="11.25">
      <c r="B205" s="75"/>
      <c r="C205" s="75"/>
    </row>
    <row r="206" spans="2:3" ht="11.25">
      <c r="B206" s="75"/>
      <c r="C206" s="75"/>
    </row>
    <row r="207" spans="2:3" ht="11.25">
      <c r="B207" s="75"/>
      <c r="C207" s="75"/>
    </row>
    <row r="208" spans="2:3" ht="11.25">
      <c r="B208" s="75"/>
      <c r="C208" s="75"/>
    </row>
    <row r="209" spans="2:3" ht="11.25">
      <c r="B209" s="75"/>
      <c r="C209" s="75"/>
    </row>
    <row r="210" spans="2:3" ht="11.25">
      <c r="B210" s="75"/>
      <c r="C210" s="75"/>
    </row>
    <row r="211" spans="2:3" ht="11.25">
      <c r="B211" s="75"/>
      <c r="C211" s="75"/>
    </row>
    <row r="212" spans="2:3" ht="11.25">
      <c r="B212" s="75"/>
      <c r="C212" s="75"/>
    </row>
    <row r="213" spans="2:3" ht="11.25">
      <c r="B213" s="75"/>
      <c r="C213" s="75"/>
    </row>
    <row r="214" spans="2:3" ht="11.25">
      <c r="B214" s="75"/>
      <c r="C214" s="75"/>
    </row>
    <row r="215" spans="2:3" ht="11.25">
      <c r="B215" s="75"/>
      <c r="C215" s="75"/>
    </row>
    <row r="216" spans="2:3" ht="11.25">
      <c r="B216" s="75"/>
      <c r="C216" s="75"/>
    </row>
    <row r="217" spans="2:3" ht="11.25">
      <c r="B217" s="75"/>
      <c r="C217" s="75"/>
    </row>
    <row r="218" spans="2:3" ht="11.25">
      <c r="B218" s="75"/>
      <c r="C218" s="75"/>
    </row>
    <row r="219" spans="2:3" ht="11.25">
      <c r="B219" s="75"/>
      <c r="C219" s="75"/>
    </row>
    <row r="220" spans="2:3" ht="11.25">
      <c r="B220" s="75"/>
      <c r="C220" s="75"/>
    </row>
    <row r="221" spans="2:3" ht="11.25">
      <c r="B221" s="75"/>
      <c r="C221" s="75"/>
    </row>
    <row r="222" spans="2:3" ht="11.25">
      <c r="B222" s="75"/>
      <c r="C222" s="75"/>
    </row>
    <row r="223" spans="2:3" ht="11.25">
      <c r="B223" s="75"/>
      <c r="C223" s="75"/>
    </row>
    <row r="224" spans="2:3" ht="11.25">
      <c r="B224" s="75"/>
      <c r="C224" s="75"/>
    </row>
    <row r="225" spans="2:3" ht="11.25">
      <c r="B225" s="75"/>
      <c r="C225" s="75"/>
    </row>
    <row r="226" spans="2:3" ht="11.25">
      <c r="B226" s="75"/>
      <c r="C226" s="75"/>
    </row>
    <row r="227" spans="2:3" ht="11.25">
      <c r="B227" s="75"/>
      <c r="C227" s="75"/>
    </row>
    <row r="228" spans="2:3" ht="11.25">
      <c r="B228" s="75"/>
      <c r="C228" s="75"/>
    </row>
    <row r="229" spans="2:3" ht="11.25">
      <c r="B229" s="75"/>
      <c r="C229" s="75"/>
    </row>
    <row r="230" spans="2:3" ht="11.25">
      <c r="B230" s="75"/>
      <c r="C230" s="75"/>
    </row>
    <row r="231" spans="2:3" ht="11.25">
      <c r="B231" s="75"/>
      <c r="C231" s="75"/>
    </row>
    <row r="232" spans="2:3" ht="11.25">
      <c r="B232" s="75"/>
      <c r="C232" s="75"/>
    </row>
    <row r="233" spans="2:3" ht="11.25">
      <c r="B233" s="75"/>
      <c r="C233" s="75"/>
    </row>
    <row r="234" spans="2:3" ht="11.25">
      <c r="B234" s="75"/>
      <c r="C234" s="75"/>
    </row>
    <row r="235" spans="2:3" ht="11.25">
      <c r="B235" s="75"/>
      <c r="C235" s="75"/>
    </row>
    <row r="236" spans="2:3" ht="11.25">
      <c r="B236" s="75"/>
      <c r="C236" s="75"/>
    </row>
    <row r="237" spans="2:3" ht="11.25">
      <c r="B237" s="75"/>
      <c r="C237" s="75"/>
    </row>
    <row r="238" spans="2:3" ht="11.25">
      <c r="B238" s="75"/>
      <c r="C238" s="75"/>
    </row>
    <row r="239" spans="2:3" ht="11.25">
      <c r="B239" s="75"/>
      <c r="C239" s="75"/>
    </row>
    <row r="240" spans="2:3" ht="11.25">
      <c r="B240" s="75"/>
      <c r="C240" s="75"/>
    </row>
    <row r="241" spans="2:3" ht="11.25">
      <c r="B241" s="75"/>
      <c r="C241" s="75"/>
    </row>
    <row r="242" spans="2:3" ht="11.25">
      <c r="B242" s="75"/>
      <c r="C242" s="75"/>
    </row>
    <row r="243" spans="2:3" ht="11.25">
      <c r="B243" s="75"/>
      <c r="C243" s="75"/>
    </row>
    <row r="244" spans="2:3" ht="11.25">
      <c r="B244" s="75"/>
      <c r="C244" s="75"/>
    </row>
    <row r="245" spans="2:3" ht="11.25">
      <c r="B245" s="75"/>
      <c r="C245" s="75"/>
    </row>
    <row r="246" spans="2:3" ht="11.25">
      <c r="B246" s="75"/>
      <c r="C246" s="75"/>
    </row>
    <row r="247" spans="2:3" ht="11.25">
      <c r="B247" s="75"/>
      <c r="C247" s="75"/>
    </row>
    <row r="248" spans="2:3" ht="11.25">
      <c r="B248" s="75"/>
      <c r="C248" s="75"/>
    </row>
    <row r="249" spans="2:3" ht="11.25">
      <c r="B249" s="75"/>
      <c r="C249" s="75"/>
    </row>
    <row r="250" spans="2:3" ht="11.25">
      <c r="B250" s="75"/>
      <c r="C250" s="75"/>
    </row>
    <row r="251" spans="2:3" ht="11.25">
      <c r="B251" s="75"/>
      <c r="C251" s="75"/>
    </row>
    <row r="252" spans="2:3" ht="11.25">
      <c r="B252" s="75"/>
      <c r="C252" s="75"/>
    </row>
    <row r="253" spans="2:3" ht="11.25">
      <c r="B253" s="75"/>
      <c r="C253" s="75"/>
    </row>
    <row r="254" spans="2:3" ht="11.25">
      <c r="B254" s="75"/>
      <c r="C254" s="75"/>
    </row>
    <row r="255" spans="2:3" ht="11.25">
      <c r="B255" s="75"/>
      <c r="C255" s="75"/>
    </row>
    <row r="256" spans="2:3" ht="11.25">
      <c r="B256" s="75"/>
      <c r="C256" s="75"/>
    </row>
    <row r="257" spans="2:3" ht="11.25">
      <c r="B257" s="75"/>
      <c r="C257" s="75"/>
    </row>
    <row r="258" spans="2:3" ht="11.25">
      <c r="B258" s="75"/>
      <c r="C258" s="75"/>
    </row>
    <row r="259" spans="2:3" ht="11.25">
      <c r="B259" s="75"/>
      <c r="C259" s="75"/>
    </row>
    <row r="260" spans="2:3" ht="11.25">
      <c r="B260" s="75"/>
      <c r="C260" s="75"/>
    </row>
    <row r="261" spans="2:3" ht="11.25">
      <c r="B261" s="75"/>
      <c r="C261" s="75"/>
    </row>
    <row r="262" spans="2:3" ht="11.25">
      <c r="B262" s="75"/>
      <c r="C262" s="75"/>
    </row>
    <row r="263" spans="2:3" ht="11.25">
      <c r="B263" s="75"/>
      <c r="C263" s="75"/>
    </row>
    <row r="264" spans="2:3" ht="11.25">
      <c r="B264" s="75"/>
      <c r="C264" s="75"/>
    </row>
    <row r="265" spans="2:3" ht="11.25">
      <c r="B265" s="75"/>
      <c r="C265" s="75"/>
    </row>
    <row r="266" spans="2:3" ht="11.25">
      <c r="B266" s="75"/>
      <c r="C266" s="75"/>
    </row>
    <row r="267" spans="2:3" ht="11.25">
      <c r="B267" s="75"/>
      <c r="C267" s="75"/>
    </row>
    <row r="268" spans="2:3" ht="11.25">
      <c r="B268" s="75"/>
      <c r="C268" s="75"/>
    </row>
    <row r="269" spans="2:3" ht="11.25">
      <c r="B269" s="75"/>
      <c r="C269" s="75"/>
    </row>
    <row r="270" spans="2:3" ht="11.25">
      <c r="B270" s="75"/>
      <c r="C270" s="75"/>
    </row>
    <row r="271" spans="2:3" ht="11.25">
      <c r="B271" s="75"/>
      <c r="C271" s="75"/>
    </row>
    <row r="272" spans="2:3" ht="11.25">
      <c r="B272" s="75"/>
      <c r="C272" s="75"/>
    </row>
    <row r="273" spans="2:3" ht="11.25">
      <c r="B273" s="75"/>
      <c r="C273" s="75"/>
    </row>
    <row r="274" spans="2:3" ht="11.25">
      <c r="B274" s="75"/>
      <c r="C274" s="75"/>
    </row>
    <row r="275" spans="2:3" ht="11.25">
      <c r="B275" s="75"/>
      <c r="C275" s="75"/>
    </row>
    <row r="276" spans="2:3" ht="11.25">
      <c r="B276" s="75"/>
      <c r="C276" s="75"/>
    </row>
    <row r="277" spans="2:3" ht="11.25">
      <c r="B277" s="75"/>
      <c r="C277" s="75"/>
    </row>
    <row r="278" spans="2:3" ht="11.25">
      <c r="B278" s="75"/>
      <c r="C278" s="75"/>
    </row>
    <row r="279" spans="2:3" ht="11.25">
      <c r="B279" s="75"/>
      <c r="C279" s="75"/>
    </row>
    <row r="280" spans="2:3" ht="11.25">
      <c r="B280" s="75"/>
      <c r="C280" s="75"/>
    </row>
    <row r="281" spans="2:3" ht="11.25">
      <c r="B281" s="75"/>
      <c r="C281" s="75"/>
    </row>
    <row r="282" spans="2:3" ht="11.25">
      <c r="B282" s="75"/>
      <c r="C282" s="75"/>
    </row>
    <row r="283" spans="2:3" ht="11.25">
      <c r="B283" s="75"/>
      <c r="C283" s="75"/>
    </row>
    <row r="284" spans="2:3" ht="11.25">
      <c r="B284" s="75"/>
      <c r="C284" s="75"/>
    </row>
    <row r="285" spans="2:3" ht="11.25">
      <c r="B285" s="75"/>
      <c r="C285" s="75"/>
    </row>
    <row r="286" spans="2:3" ht="11.25">
      <c r="B286" s="75"/>
      <c r="C286" s="75"/>
    </row>
    <row r="287" spans="2:3" ht="11.25">
      <c r="B287" s="75"/>
      <c r="C287" s="75"/>
    </row>
    <row r="288" spans="2:3" ht="11.25">
      <c r="B288" s="75"/>
      <c r="C288" s="75"/>
    </row>
    <row r="289" spans="2:3" ht="11.25">
      <c r="B289" s="75"/>
      <c r="C289" s="75"/>
    </row>
  </sheetData>
  <sheetProtection/>
  <printOptions/>
  <pageMargins left="0.25" right="0.25" top="0.75" bottom="0.75" header="0.3" footer="0.3"/>
  <pageSetup horizontalDpi="600" verticalDpi="600" orientation="landscape" r:id="rId3"/>
  <headerFooter>
    <oddHeader>&amp;C&amp;"Papyrus condensed,Bold"&amp;18&amp;K7030A0BARE&amp;"Papyrus condensed,Regular"  &amp;"Arial,Regular"&amp;12&amp;K000000
   &amp;"Papyrus condensed,Regular"&amp;K7030A0Business Alliance for Renewable Energy&amp;"Arial,Regular"&amp;K000000
</oddHeader>
  </headerFooter>
  <rowBreaks count="3" manualBreakCount="3">
    <brk id="1" min="1" max="45354" man="1"/>
    <brk id="18" max="255" man="1"/>
    <brk id="31" max="255" man="1"/>
  </rowBreaks>
  <legacyDrawing r:id="rId2"/>
</worksheet>
</file>

<file path=xl/worksheets/sheet5.xml><?xml version="1.0" encoding="utf-8"?>
<worksheet xmlns="http://schemas.openxmlformats.org/spreadsheetml/2006/main" xmlns:r="http://schemas.openxmlformats.org/officeDocument/2006/relationships">
  <dimension ref="A1:W36"/>
  <sheetViews>
    <sheetView showOutlineSymbols="0" zoomScale="95" zoomScaleNormal="95" zoomScalePageLayoutView="0" workbookViewId="0" topLeftCell="A1">
      <pane xSplit="10" ySplit="13" topLeftCell="K14" activePane="bottomRight" state="frozen"/>
      <selection pane="topLeft" activeCell="E24" sqref="E24"/>
      <selection pane="topRight" activeCell="E24" sqref="E24"/>
      <selection pane="bottomLeft" activeCell="E24" sqref="E24"/>
      <selection pane="bottomRight" activeCell="J14" sqref="J14:J16"/>
    </sheetView>
  </sheetViews>
  <sheetFormatPr defaultColWidth="6.6640625" defaultRowHeight="15"/>
  <cols>
    <col min="1" max="1" width="2.77734375" style="1" customWidth="1"/>
    <col min="2" max="2" width="6.21484375" style="1" customWidth="1"/>
    <col min="3" max="3" width="12.99609375" style="1" customWidth="1"/>
    <col min="4" max="4" width="1.66796875" style="1" customWidth="1"/>
    <col min="5" max="5" width="3.4453125" style="1" customWidth="1"/>
    <col min="6" max="7" width="5.88671875" style="1" customWidth="1"/>
    <col min="8" max="8" width="3.21484375" style="1" customWidth="1"/>
    <col min="9" max="9" width="1.33203125" style="1" customWidth="1"/>
    <col min="10" max="10" width="4.99609375" style="1" customWidth="1"/>
    <col min="11" max="11" width="5.21484375" style="1" customWidth="1"/>
    <col min="12" max="12" width="4.6640625" style="1" customWidth="1"/>
    <col min="13" max="13" width="4.99609375" style="1" customWidth="1"/>
    <col min="14" max="14" width="5.6640625" style="1" customWidth="1"/>
    <col min="15" max="16" width="4.6640625" style="1" customWidth="1"/>
    <col min="17" max="17" width="5.10546875" style="1" customWidth="1"/>
    <col min="18" max="18" width="5.6640625" style="1" customWidth="1"/>
    <col min="19" max="20" width="4.6640625" style="1" customWidth="1"/>
    <col min="21" max="21" width="4.77734375" style="1" customWidth="1"/>
    <col min="22" max="22" width="5.6640625" style="1" customWidth="1"/>
    <col min="23" max="16384" width="6.6640625" style="1" customWidth="1"/>
  </cols>
  <sheetData>
    <row r="1" spans="1:22" ht="15.75">
      <c r="A1" s="73"/>
      <c r="B1" s="341"/>
      <c r="C1" s="341"/>
      <c r="D1" s="341"/>
      <c r="E1" s="342"/>
      <c r="F1" s="342"/>
      <c r="G1" s="342"/>
      <c r="H1" s="342"/>
      <c r="I1" s="342"/>
      <c r="J1" s="344" t="s">
        <v>35</v>
      </c>
      <c r="K1" s="344"/>
      <c r="L1" s="342"/>
      <c r="M1" s="342"/>
      <c r="N1" s="342"/>
      <c r="O1" s="342"/>
      <c r="P1" s="342"/>
      <c r="Q1" s="342"/>
      <c r="R1" s="342"/>
      <c r="S1" s="342"/>
      <c r="T1" s="342"/>
      <c r="U1" s="342"/>
      <c r="V1" s="345"/>
    </row>
    <row r="2" spans="1:22" ht="15.75">
      <c r="A2" s="73"/>
      <c r="B2" s="470" t="s">
        <v>360</v>
      </c>
      <c r="E2" s="342"/>
      <c r="F2" s="342"/>
      <c r="G2" s="342"/>
      <c r="H2" s="342"/>
      <c r="I2" s="342"/>
      <c r="J2" s="343"/>
      <c r="K2" s="344"/>
      <c r="L2" s="342"/>
      <c r="M2" s="342"/>
      <c r="N2" s="342"/>
      <c r="O2" s="342"/>
      <c r="P2" s="342"/>
      <c r="Q2" s="342"/>
      <c r="R2" s="342"/>
      <c r="S2" s="342"/>
      <c r="T2" s="342"/>
      <c r="U2" s="342"/>
      <c r="V2" s="345"/>
    </row>
    <row r="3" spans="1:22" ht="15.75">
      <c r="A3" s="73"/>
      <c r="B3" s="337" t="s">
        <v>361</v>
      </c>
      <c r="E3" s="342"/>
      <c r="F3" s="342"/>
      <c r="G3" s="342"/>
      <c r="H3" s="342"/>
      <c r="I3" s="342"/>
      <c r="J3" s="343"/>
      <c r="K3" s="344"/>
      <c r="L3" s="342"/>
      <c r="M3" s="342"/>
      <c r="N3" s="342"/>
      <c r="O3" s="342"/>
      <c r="P3" s="342"/>
      <c r="Q3" s="342"/>
      <c r="R3" s="342"/>
      <c r="S3" s="342"/>
      <c r="T3" s="342"/>
      <c r="U3" s="342"/>
      <c r="V3" s="345"/>
    </row>
    <row r="4" spans="1:22" ht="15.75">
      <c r="A4" s="73"/>
      <c r="B4" s="338" t="s">
        <v>362</v>
      </c>
      <c r="E4" s="342"/>
      <c r="F4" s="342"/>
      <c r="G4" s="342"/>
      <c r="H4" s="342"/>
      <c r="I4" s="342"/>
      <c r="J4" s="343"/>
      <c r="K4" s="344"/>
      <c r="L4" s="342"/>
      <c r="M4" s="342"/>
      <c r="N4" s="342"/>
      <c r="O4" s="342"/>
      <c r="P4" s="342"/>
      <c r="Q4" s="342"/>
      <c r="R4" s="342"/>
      <c r="S4" s="342"/>
      <c r="T4" s="342"/>
      <c r="U4" s="342"/>
      <c r="V4" s="345"/>
    </row>
    <row r="5" spans="1:22" ht="12.75">
      <c r="A5" s="73"/>
      <c r="B5" s="3"/>
      <c r="C5" s="3"/>
      <c r="D5" s="3"/>
      <c r="E5" s="3"/>
      <c r="F5" s="3"/>
      <c r="G5" s="3"/>
      <c r="H5" s="3"/>
      <c r="I5" s="3"/>
      <c r="J5" s="105"/>
      <c r="K5" s="105"/>
      <c r="L5" s="3"/>
      <c r="M5" s="3"/>
      <c r="N5" s="3"/>
      <c r="O5" s="3"/>
      <c r="P5" s="3"/>
      <c r="Q5" s="3"/>
      <c r="R5" s="3"/>
      <c r="S5" s="3"/>
      <c r="T5" s="3"/>
      <c r="U5" s="3"/>
      <c r="V5" s="10"/>
    </row>
    <row r="6" spans="1:22" ht="12.75">
      <c r="A6" s="230"/>
      <c r="B6" s="231"/>
      <c r="C6" s="231"/>
      <c r="D6" s="231"/>
      <c r="E6" s="231"/>
      <c r="F6" s="231"/>
      <c r="G6" s="231"/>
      <c r="H6" s="231"/>
      <c r="I6" s="231"/>
      <c r="J6" s="231"/>
      <c r="K6" s="232" t="s">
        <v>21</v>
      </c>
      <c r="L6" s="233"/>
      <c r="M6" s="233"/>
      <c r="N6" s="233"/>
      <c r="O6" s="232" t="s">
        <v>31</v>
      </c>
      <c r="P6" s="233"/>
      <c r="Q6" s="233"/>
      <c r="R6" s="233"/>
      <c r="S6" s="232" t="s">
        <v>33</v>
      </c>
      <c r="T6" s="233"/>
      <c r="U6" s="233"/>
      <c r="V6" s="234"/>
    </row>
    <row r="7" spans="1:22" ht="12.75">
      <c r="A7" s="235"/>
      <c r="B7" s="280"/>
      <c r="C7" s="280"/>
      <c r="D7" s="280"/>
      <c r="E7" s="237"/>
      <c r="F7" s="237"/>
      <c r="G7" s="237"/>
      <c r="H7" s="237"/>
      <c r="I7" s="237"/>
      <c r="J7" s="237"/>
      <c r="K7" s="238"/>
      <c r="L7" s="232" t="s">
        <v>24</v>
      </c>
      <c r="M7" s="233"/>
      <c r="N7" s="233"/>
      <c r="O7" s="238"/>
      <c r="P7" s="232" t="s">
        <v>24</v>
      </c>
      <c r="Q7" s="233"/>
      <c r="R7" s="233"/>
      <c r="S7" s="238"/>
      <c r="T7" s="232" t="s">
        <v>24</v>
      </c>
      <c r="U7" s="233"/>
      <c r="V7" s="234"/>
    </row>
    <row r="8" spans="1:22" ht="12.75">
      <c r="A8" s="235"/>
      <c r="B8" s="281"/>
      <c r="C8" s="281"/>
      <c r="D8" s="281"/>
      <c r="E8" s="239"/>
      <c r="F8" s="239"/>
      <c r="G8" s="239"/>
      <c r="H8" s="239"/>
      <c r="I8" s="239"/>
      <c r="J8" s="239"/>
      <c r="K8" s="240"/>
      <c r="L8" s="232" t="s">
        <v>25</v>
      </c>
      <c r="M8" s="233"/>
      <c r="N8" s="232" t="s">
        <v>28</v>
      </c>
      <c r="O8" s="240"/>
      <c r="P8" s="232" t="s">
        <v>25</v>
      </c>
      <c r="Q8" s="233"/>
      <c r="R8" s="232" t="s">
        <v>28</v>
      </c>
      <c r="S8" s="240"/>
      <c r="T8" s="232" t="s">
        <v>25</v>
      </c>
      <c r="U8" s="233"/>
      <c r="V8" s="241" t="s">
        <v>28</v>
      </c>
    </row>
    <row r="9" spans="1:22" ht="25.5">
      <c r="A9" s="610" t="s">
        <v>0</v>
      </c>
      <c r="B9" s="611" t="s">
        <v>363</v>
      </c>
      <c r="C9" s="612"/>
      <c r="D9" s="612"/>
      <c r="E9" s="612"/>
      <c r="F9" s="237"/>
      <c r="G9" s="237"/>
      <c r="H9" s="237"/>
      <c r="I9" s="237"/>
      <c r="J9" s="237"/>
      <c r="K9" s="366" t="s">
        <v>22</v>
      </c>
      <c r="L9" s="367" t="s">
        <v>26</v>
      </c>
      <c r="M9" s="367" t="s">
        <v>12</v>
      </c>
      <c r="N9" s="240" t="s">
        <v>29</v>
      </c>
      <c r="O9" s="366" t="s">
        <v>22</v>
      </c>
      <c r="P9" s="367" t="s">
        <v>26</v>
      </c>
      <c r="Q9" s="367" t="s">
        <v>12</v>
      </c>
      <c r="R9" s="240" t="s">
        <v>29</v>
      </c>
      <c r="S9" s="366" t="s">
        <v>22</v>
      </c>
      <c r="T9" s="367" t="s">
        <v>26</v>
      </c>
      <c r="U9" s="367" t="s">
        <v>12</v>
      </c>
      <c r="V9" s="368" t="s">
        <v>29</v>
      </c>
    </row>
    <row r="10" spans="1:22" ht="15.75" customHeight="1">
      <c r="A10" s="247"/>
      <c r="B10" s="339"/>
      <c r="C10" s="282"/>
      <c r="D10" s="282"/>
      <c r="E10" s="609" t="s">
        <v>370</v>
      </c>
      <c r="F10" s="370"/>
      <c r="G10" s="371"/>
      <c r="H10" s="369" t="s">
        <v>43</v>
      </c>
      <c r="I10" s="370"/>
      <c r="J10" s="370"/>
      <c r="K10" s="238"/>
      <c r="L10" s="372"/>
      <c r="M10" s="372"/>
      <c r="N10" s="372"/>
      <c r="O10" s="238"/>
      <c r="P10" s="372"/>
      <c r="Q10" s="372"/>
      <c r="R10" s="372"/>
      <c r="S10" s="238"/>
      <c r="T10" s="372"/>
      <c r="U10" s="372"/>
      <c r="V10" s="373"/>
    </row>
    <row r="11" spans="1:22" ht="25.5" customHeight="1">
      <c r="A11" s="247"/>
      <c r="B11" s="339" t="s">
        <v>366</v>
      </c>
      <c r="C11" s="282"/>
      <c r="D11" s="282"/>
      <c r="E11" s="255" t="s">
        <v>5</v>
      </c>
      <c r="F11" s="256" t="s">
        <v>14</v>
      </c>
      <c r="G11" s="256" t="s">
        <v>347</v>
      </c>
      <c r="H11" s="614" t="s">
        <v>8</v>
      </c>
      <c r="I11" s="619"/>
      <c r="J11" s="614" t="s">
        <v>372</v>
      </c>
      <c r="K11" s="374"/>
      <c r="L11" s="375"/>
      <c r="M11" s="375"/>
      <c r="N11" s="375"/>
      <c r="O11" s="374"/>
      <c r="P11" s="375"/>
      <c r="Q11" s="375"/>
      <c r="R11" s="375"/>
      <c r="S11" s="374"/>
      <c r="T11" s="375"/>
      <c r="U11" s="375"/>
      <c r="V11" s="376"/>
    </row>
    <row r="12" spans="1:22" ht="38.25" customHeight="1">
      <c r="A12" s="259"/>
      <c r="B12" s="283" t="s">
        <v>369</v>
      </c>
      <c r="C12" s="283"/>
      <c r="D12" s="613"/>
      <c r="E12" s="256" t="s">
        <v>40</v>
      </c>
      <c r="F12" s="256" t="s">
        <v>41</v>
      </c>
      <c r="G12" s="256" t="s">
        <v>42</v>
      </c>
      <c r="H12" s="618" t="s">
        <v>374</v>
      </c>
      <c r="I12" s="620"/>
      <c r="J12" s="614" t="s">
        <v>371</v>
      </c>
      <c r="K12" s="276"/>
      <c r="L12" s="277"/>
      <c r="M12" s="277"/>
      <c r="N12" s="277"/>
      <c r="O12" s="378"/>
      <c r="P12" s="277"/>
      <c r="Q12" s="277"/>
      <c r="R12" s="277"/>
      <c r="S12" s="378"/>
      <c r="T12" s="277"/>
      <c r="U12" s="277"/>
      <c r="V12" s="379"/>
    </row>
    <row r="13" spans="1:22" ht="11.25">
      <c r="A13" s="55"/>
      <c r="B13" s="23"/>
      <c r="C13" s="23"/>
      <c r="D13" s="23"/>
      <c r="E13" s="23"/>
      <c r="F13" s="23"/>
      <c r="G13" s="23"/>
      <c r="H13" s="23"/>
      <c r="I13" s="23"/>
      <c r="J13" s="615"/>
      <c r="K13" s="24"/>
      <c r="L13" s="25"/>
      <c r="M13" s="25"/>
      <c r="N13" s="25"/>
      <c r="O13" s="24"/>
      <c r="P13" s="25"/>
      <c r="Q13" s="25"/>
      <c r="R13" s="25"/>
      <c r="S13" s="24"/>
      <c r="T13" s="25"/>
      <c r="U13" s="25"/>
      <c r="V13" s="86"/>
    </row>
    <row r="14" spans="1:23" ht="63">
      <c r="A14" s="54">
        <v>1</v>
      </c>
      <c r="B14" s="488" t="s">
        <v>377</v>
      </c>
      <c r="C14" s="488" t="s">
        <v>375</v>
      </c>
      <c r="D14" s="617" t="s">
        <v>481</v>
      </c>
      <c r="E14" s="489">
        <v>0.05</v>
      </c>
      <c r="F14" s="490">
        <v>185000</v>
      </c>
      <c r="G14" s="383">
        <f>E14*F14</f>
        <v>9250</v>
      </c>
      <c r="H14" s="380">
        <v>0.03</v>
      </c>
      <c r="I14" s="621" t="s">
        <v>480</v>
      </c>
      <c r="J14" s="623" t="s">
        <v>373</v>
      </c>
      <c r="K14" s="333"/>
      <c r="L14" s="383"/>
      <c r="M14" s="383">
        <f>$G14</f>
        <v>9250</v>
      </c>
      <c r="N14" s="383"/>
      <c r="O14" s="333"/>
      <c r="P14" s="383"/>
      <c r="Q14" s="383">
        <f>M14*(1+$H14)</f>
        <v>9528</v>
      </c>
      <c r="R14" s="383"/>
      <c r="S14" s="333"/>
      <c r="T14" s="383"/>
      <c r="U14" s="383">
        <f>Q14*(1+$H14)</f>
        <v>9814</v>
      </c>
      <c r="V14" s="347"/>
      <c r="W14" s="195"/>
    </row>
    <row r="15" spans="1:23" ht="42">
      <c r="A15" s="54">
        <v>2</v>
      </c>
      <c r="B15" s="488" t="s">
        <v>390</v>
      </c>
      <c r="C15" s="488" t="s">
        <v>389</v>
      </c>
      <c r="D15" s="617" t="s">
        <v>481</v>
      </c>
      <c r="E15" s="489">
        <v>0.15</v>
      </c>
      <c r="F15" s="490">
        <v>80000</v>
      </c>
      <c r="G15" s="383">
        <f>E15*F15</f>
        <v>12000</v>
      </c>
      <c r="H15" s="390">
        <f>H$14</f>
        <v>0.03</v>
      </c>
      <c r="I15" s="621" t="s">
        <v>480</v>
      </c>
      <c r="J15" s="623" t="s">
        <v>373</v>
      </c>
      <c r="K15" s="333"/>
      <c r="L15" s="383"/>
      <c r="M15" s="383">
        <f>$G15</f>
        <v>12000</v>
      </c>
      <c r="N15" s="383"/>
      <c r="O15" s="333"/>
      <c r="P15" s="383"/>
      <c r="Q15" s="383">
        <f>M15*(1+$H15)</f>
        <v>12360</v>
      </c>
      <c r="R15" s="383"/>
      <c r="S15" s="333"/>
      <c r="T15" s="383"/>
      <c r="U15" s="383">
        <f>Q15*(1+$H15)</f>
        <v>12731</v>
      </c>
      <c r="V15" s="347"/>
      <c r="W15" s="195"/>
    </row>
    <row r="16" spans="1:23" ht="52.5">
      <c r="A16" s="54">
        <v>3</v>
      </c>
      <c r="B16" s="488" t="s">
        <v>378</v>
      </c>
      <c r="C16" s="488" t="s">
        <v>376</v>
      </c>
      <c r="D16" s="617" t="s">
        <v>481</v>
      </c>
      <c r="E16" s="489">
        <v>0.35</v>
      </c>
      <c r="F16" s="490">
        <v>70000</v>
      </c>
      <c r="G16" s="383">
        <f>E16*F16</f>
        <v>24500</v>
      </c>
      <c r="H16" s="390">
        <f>H$14</f>
        <v>0.03</v>
      </c>
      <c r="I16" s="621" t="s">
        <v>480</v>
      </c>
      <c r="J16" s="623" t="s">
        <v>373</v>
      </c>
      <c r="K16" s="333"/>
      <c r="L16" s="383"/>
      <c r="M16" s="383">
        <f>$G16</f>
        <v>24500</v>
      </c>
      <c r="N16" s="383"/>
      <c r="O16" s="333"/>
      <c r="P16" s="383"/>
      <c r="Q16" s="383">
        <f>M16*(1+$H16)</f>
        <v>25235</v>
      </c>
      <c r="R16" s="383"/>
      <c r="S16" s="333"/>
      <c r="T16" s="383"/>
      <c r="U16" s="383">
        <f>Q16*(1+$H16)</f>
        <v>25992</v>
      </c>
      <c r="V16" s="347"/>
      <c r="W16" s="195"/>
    </row>
    <row r="17" spans="1:23" s="75" customFormat="1" ht="11.25">
      <c r="A17" s="54"/>
      <c r="B17" s="491"/>
      <c r="C17" s="491"/>
      <c r="D17" s="491"/>
      <c r="E17" s="492"/>
      <c r="F17" s="474"/>
      <c r="G17" s="332"/>
      <c r="H17" s="389"/>
      <c r="I17" s="389"/>
      <c r="J17" s="386"/>
      <c r="K17" s="333"/>
      <c r="L17" s="332"/>
      <c r="M17" s="332"/>
      <c r="N17" s="332"/>
      <c r="O17" s="333"/>
      <c r="P17" s="332"/>
      <c r="Q17" s="332"/>
      <c r="R17" s="332"/>
      <c r="S17" s="333"/>
      <c r="T17" s="332"/>
      <c r="U17" s="332"/>
      <c r="V17" s="347"/>
      <c r="W17" s="387"/>
    </row>
    <row r="18" spans="1:23" s="75" customFormat="1" ht="6.75" customHeight="1">
      <c r="A18" s="84"/>
      <c r="B18" s="491"/>
      <c r="C18" s="491"/>
      <c r="D18" s="491"/>
      <c r="E18" s="492"/>
      <c r="F18" s="474"/>
      <c r="G18" s="334"/>
      <c r="H18" s="389"/>
      <c r="I18" s="389"/>
      <c r="J18" s="388"/>
      <c r="K18" s="333"/>
      <c r="L18" s="332"/>
      <c r="M18" s="332"/>
      <c r="N18" s="332"/>
      <c r="O18" s="333"/>
      <c r="P18" s="332"/>
      <c r="Q18" s="332"/>
      <c r="R18" s="332"/>
      <c r="S18" s="333"/>
      <c r="T18" s="332"/>
      <c r="U18" s="332"/>
      <c r="V18" s="347"/>
      <c r="W18" s="387"/>
    </row>
    <row r="19" spans="1:23" ht="7.5" customHeight="1">
      <c r="A19" s="381"/>
      <c r="B19" s="382"/>
      <c r="C19" s="384"/>
      <c r="D19" s="384"/>
      <c r="E19" s="384"/>
      <c r="F19" s="384"/>
      <c r="G19" s="384"/>
      <c r="H19" s="384"/>
      <c r="I19" s="384"/>
      <c r="J19" s="384"/>
      <c r="K19" s="384"/>
      <c r="L19" s="384"/>
      <c r="M19" s="384"/>
      <c r="N19" s="384"/>
      <c r="O19" s="384"/>
      <c r="P19" s="384"/>
      <c r="Q19" s="384"/>
      <c r="R19" s="384"/>
      <c r="S19" s="384"/>
      <c r="T19" s="384"/>
      <c r="U19" s="384"/>
      <c r="V19" s="385"/>
      <c r="W19" s="195"/>
    </row>
    <row r="20" spans="1:23" ht="11.25">
      <c r="A20" s="426" t="s">
        <v>36</v>
      </c>
      <c r="B20" s="427"/>
      <c r="C20" s="428"/>
      <c r="D20" s="428"/>
      <c r="E20" s="428"/>
      <c r="F20" s="428"/>
      <c r="G20" s="428"/>
      <c r="H20" s="429"/>
      <c r="I20" s="429"/>
      <c r="J20" s="429"/>
      <c r="K20" s="430">
        <f>SUM(K14:K18)</f>
        <v>0</v>
      </c>
      <c r="L20" s="429">
        <f aca="true" t="shared" si="0" ref="L20:V20">SUM(L14:L18)</f>
        <v>0</v>
      </c>
      <c r="M20" s="429">
        <f t="shared" si="0"/>
        <v>45750</v>
      </c>
      <c r="N20" s="429">
        <f t="shared" si="0"/>
        <v>0</v>
      </c>
      <c r="O20" s="430">
        <f t="shared" si="0"/>
        <v>0</v>
      </c>
      <c r="P20" s="429">
        <f t="shared" si="0"/>
        <v>0</v>
      </c>
      <c r="Q20" s="429">
        <f t="shared" si="0"/>
        <v>47123</v>
      </c>
      <c r="R20" s="429">
        <f t="shared" si="0"/>
        <v>0</v>
      </c>
      <c r="S20" s="430">
        <f t="shared" si="0"/>
        <v>0</v>
      </c>
      <c r="T20" s="429">
        <f t="shared" si="0"/>
        <v>0</v>
      </c>
      <c r="U20" s="429">
        <f t="shared" si="0"/>
        <v>48537</v>
      </c>
      <c r="V20" s="431">
        <f t="shared" si="0"/>
        <v>0</v>
      </c>
      <c r="W20" s="195"/>
    </row>
    <row r="21" spans="1:23" ht="5.25" customHeight="1">
      <c r="A21" s="422"/>
      <c r="B21" s="423"/>
      <c r="C21" s="424"/>
      <c r="D21" s="424"/>
      <c r="E21" s="424"/>
      <c r="F21" s="424"/>
      <c r="G21" s="424"/>
      <c r="H21" s="424"/>
      <c r="I21" s="424"/>
      <c r="J21" s="424"/>
      <c r="K21" s="424"/>
      <c r="L21" s="424"/>
      <c r="M21" s="424"/>
      <c r="N21" s="424"/>
      <c r="O21" s="424"/>
      <c r="P21" s="424"/>
      <c r="Q21" s="424"/>
      <c r="R21" s="424"/>
      <c r="S21" s="424"/>
      <c r="T21" s="424"/>
      <c r="U21" s="424"/>
      <c r="V21" s="425"/>
      <c r="W21" s="195"/>
    </row>
    <row r="22" spans="1:23" ht="11.25">
      <c r="A22" s="432" t="s">
        <v>37</v>
      </c>
      <c r="B22" s="269"/>
      <c r="C22" s="433"/>
      <c r="D22" s="433"/>
      <c r="E22" s="433"/>
      <c r="F22" s="433"/>
      <c r="G22" s="433"/>
      <c r="H22" s="434"/>
      <c r="I22" s="434"/>
      <c r="J22" s="434"/>
      <c r="K22" s="435">
        <v>0</v>
      </c>
      <c r="L22" s="434">
        <v>0</v>
      </c>
      <c r="M22" s="434">
        <v>0</v>
      </c>
      <c r="N22" s="434">
        <v>0</v>
      </c>
      <c r="O22" s="435">
        <v>0</v>
      </c>
      <c r="P22" s="434">
        <v>0</v>
      </c>
      <c r="Q22" s="434">
        <v>0</v>
      </c>
      <c r="R22" s="434">
        <v>0</v>
      </c>
      <c r="S22" s="435">
        <v>0</v>
      </c>
      <c r="T22" s="434">
        <v>0</v>
      </c>
      <c r="U22" s="434">
        <v>0</v>
      </c>
      <c r="V22" s="436">
        <v>0</v>
      </c>
      <c r="W22" s="195"/>
    </row>
    <row r="23" spans="1:23" ht="11.25">
      <c r="A23" s="423"/>
      <c r="B23" s="423"/>
      <c r="C23" s="423"/>
      <c r="D23" s="423"/>
      <c r="E23" s="423"/>
      <c r="F23" s="423"/>
      <c r="G23" s="423"/>
      <c r="H23" s="423"/>
      <c r="I23" s="423"/>
      <c r="J23" s="423"/>
      <c r="K23" s="423"/>
      <c r="L23" s="423"/>
      <c r="M23" s="423"/>
      <c r="N23" s="423"/>
      <c r="O23" s="423"/>
      <c r="P23" s="423"/>
      <c r="Q23" s="423"/>
      <c r="R23" s="423"/>
      <c r="S23" s="423"/>
      <c r="T23" s="423"/>
      <c r="U23" s="423"/>
      <c r="V23" s="423"/>
      <c r="W23" s="195"/>
    </row>
    <row r="24" spans="1:23" ht="11.25">
      <c r="A24" s="432" t="s">
        <v>10</v>
      </c>
      <c r="B24" s="269"/>
      <c r="C24" s="433"/>
      <c r="D24" s="433"/>
      <c r="E24" s="433"/>
      <c r="F24" s="433"/>
      <c r="G24" s="433"/>
      <c r="H24" s="434"/>
      <c r="I24" s="434"/>
      <c r="J24" s="434"/>
      <c r="K24" s="435">
        <f>SUM(K20:K23)</f>
        <v>0</v>
      </c>
      <c r="L24" s="434">
        <f>SUM(L20:L23)</f>
        <v>0</v>
      </c>
      <c r="M24" s="434">
        <f>SUM(M20:M23)</f>
        <v>45750</v>
      </c>
      <c r="N24" s="434">
        <f aca="true" t="shared" si="1" ref="N24:V24">SUM(N20:N23)</f>
        <v>0</v>
      </c>
      <c r="O24" s="435">
        <f t="shared" si="1"/>
        <v>0</v>
      </c>
      <c r="P24" s="434">
        <f t="shared" si="1"/>
        <v>0</v>
      </c>
      <c r="Q24" s="434">
        <f t="shared" si="1"/>
        <v>47123</v>
      </c>
      <c r="R24" s="434">
        <f t="shared" si="1"/>
        <v>0</v>
      </c>
      <c r="S24" s="435">
        <f t="shared" si="1"/>
        <v>0</v>
      </c>
      <c r="T24" s="434">
        <f t="shared" si="1"/>
        <v>0</v>
      </c>
      <c r="U24" s="434">
        <f t="shared" si="1"/>
        <v>48537</v>
      </c>
      <c r="V24" s="436">
        <f t="shared" si="1"/>
        <v>0</v>
      </c>
      <c r="W24" s="195"/>
    </row>
    <row r="25" spans="1:23" ht="11.25">
      <c r="A25" s="188" t="s">
        <v>264</v>
      </c>
      <c r="B25" s="188"/>
      <c r="C25" s="27"/>
      <c r="D25" s="27"/>
      <c r="E25" s="27"/>
      <c r="F25" s="27"/>
      <c r="G25" s="27"/>
      <c r="H25" s="27"/>
      <c r="I25" s="27"/>
      <c r="J25" s="471">
        <v>0</v>
      </c>
      <c r="K25" s="27"/>
      <c r="L25" s="27"/>
      <c r="M25" s="27"/>
      <c r="N25" s="27"/>
      <c r="O25" s="27"/>
      <c r="Q25" s="195"/>
      <c r="R25" s="195"/>
      <c r="S25" s="195"/>
      <c r="T25" s="195"/>
      <c r="U25" s="195"/>
      <c r="V25" s="195"/>
      <c r="W25" s="195"/>
    </row>
    <row r="26" spans="1:23" ht="11.25">
      <c r="A26" s="188" t="s">
        <v>265</v>
      </c>
      <c r="B26" s="75"/>
      <c r="J26" s="616">
        <v>0</v>
      </c>
      <c r="O26" s="189"/>
      <c r="Q26" s="195"/>
      <c r="R26" s="195"/>
      <c r="S26" s="195"/>
      <c r="T26" s="195"/>
      <c r="U26" s="195"/>
      <c r="V26" s="195"/>
      <c r="W26" s="195"/>
    </row>
    <row r="27" spans="1:23" ht="11.25">
      <c r="A27" s="195"/>
      <c r="B27" s="195"/>
      <c r="C27" s="195"/>
      <c r="D27" s="195"/>
      <c r="E27" s="195"/>
      <c r="F27" s="195"/>
      <c r="G27" s="195"/>
      <c r="H27" s="195"/>
      <c r="I27" s="195"/>
      <c r="J27" s="387"/>
      <c r="K27" s="195"/>
      <c r="L27" s="195"/>
      <c r="M27" s="195"/>
      <c r="N27" s="195"/>
      <c r="O27" s="195"/>
      <c r="P27" s="195"/>
      <c r="Q27" s="195"/>
      <c r="R27" s="195"/>
      <c r="S27" s="195"/>
      <c r="T27" s="195"/>
      <c r="U27" s="195"/>
      <c r="V27" s="195"/>
      <c r="W27" s="195"/>
    </row>
    <row r="28" spans="1:23" ht="11.25">
      <c r="A28" s="195"/>
      <c r="B28" s="622" t="s">
        <v>482</v>
      </c>
      <c r="C28" s="195"/>
      <c r="D28" s="195"/>
      <c r="E28" s="195"/>
      <c r="F28" s="195"/>
      <c r="G28" s="195"/>
      <c r="H28" s="195"/>
      <c r="I28" s="195"/>
      <c r="J28" s="387"/>
      <c r="K28" s="195"/>
      <c r="L28" s="195"/>
      <c r="M28" s="195"/>
      <c r="N28" s="195"/>
      <c r="O28" s="195"/>
      <c r="P28" s="195"/>
      <c r="Q28" s="195"/>
      <c r="R28" s="195"/>
      <c r="S28" s="195"/>
      <c r="T28" s="195"/>
      <c r="U28" s="195"/>
      <c r="V28" s="195"/>
      <c r="W28" s="195"/>
    </row>
    <row r="29" spans="1:23" ht="11.25">
      <c r="A29" s="195"/>
      <c r="B29" s="195"/>
      <c r="C29" s="195"/>
      <c r="D29" s="195"/>
      <c r="E29" s="195"/>
      <c r="F29" s="195"/>
      <c r="G29" s="195"/>
      <c r="H29" s="195"/>
      <c r="I29" s="195"/>
      <c r="J29" s="387"/>
      <c r="K29" s="195"/>
      <c r="L29" s="195"/>
      <c r="M29" s="195"/>
      <c r="N29" s="195"/>
      <c r="O29" s="195"/>
      <c r="P29" s="195"/>
      <c r="Q29" s="195"/>
      <c r="R29" s="195"/>
      <c r="S29" s="195"/>
      <c r="T29" s="195"/>
      <c r="U29" s="195"/>
      <c r="V29" s="195"/>
      <c r="W29" s="195"/>
    </row>
    <row r="30" spans="1:23" ht="11.25">
      <c r="A30" s="195"/>
      <c r="B30" s="195"/>
      <c r="C30" s="195"/>
      <c r="D30" s="195"/>
      <c r="E30" s="195"/>
      <c r="F30" s="195"/>
      <c r="G30" s="195"/>
      <c r="H30" s="195"/>
      <c r="I30" s="195"/>
      <c r="J30" s="387"/>
      <c r="K30" s="195"/>
      <c r="L30" s="195"/>
      <c r="M30" s="195"/>
      <c r="N30" s="195"/>
      <c r="O30" s="195"/>
      <c r="P30" s="195"/>
      <c r="Q30" s="195"/>
      <c r="R30" s="195"/>
      <c r="S30" s="195"/>
      <c r="T30" s="195"/>
      <c r="U30" s="195"/>
      <c r="V30" s="195"/>
      <c r="W30" s="195"/>
    </row>
    <row r="31" spans="1:23" ht="11.25">
      <c r="A31" s="195"/>
      <c r="B31" s="195"/>
      <c r="C31" s="195"/>
      <c r="D31" s="195"/>
      <c r="E31" s="195"/>
      <c r="F31" s="195"/>
      <c r="G31" s="195"/>
      <c r="H31" s="195"/>
      <c r="I31" s="195"/>
      <c r="J31" s="387"/>
      <c r="K31" s="195"/>
      <c r="L31" s="195"/>
      <c r="M31" s="195"/>
      <c r="N31" s="195"/>
      <c r="O31" s="195"/>
      <c r="P31" s="195"/>
      <c r="Q31" s="195"/>
      <c r="R31" s="195"/>
      <c r="S31" s="195"/>
      <c r="T31" s="195"/>
      <c r="U31" s="195"/>
      <c r="V31" s="195"/>
      <c r="W31" s="195"/>
    </row>
    <row r="32" spans="1:23" ht="11.25">
      <c r="A32" s="195"/>
      <c r="B32" s="195"/>
      <c r="C32" s="195"/>
      <c r="D32" s="195"/>
      <c r="E32" s="195"/>
      <c r="F32" s="195"/>
      <c r="G32" s="195"/>
      <c r="H32" s="195"/>
      <c r="I32" s="195"/>
      <c r="J32" s="387"/>
      <c r="K32" s="195"/>
      <c r="L32" s="195"/>
      <c r="M32" s="195"/>
      <c r="N32" s="195"/>
      <c r="O32" s="195"/>
      <c r="P32" s="195"/>
      <c r="Q32" s="195"/>
      <c r="R32" s="195"/>
      <c r="S32" s="195"/>
      <c r="T32" s="195"/>
      <c r="U32" s="195"/>
      <c r="V32" s="195"/>
      <c r="W32" s="195"/>
    </row>
    <row r="33" ht="11.25">
      <c r="J33" s="75"/>
    </row>
    <row r="34" ht="11.25">
      <c r="J34" s="75"/>
    </row>
    <row r="35" ht="11.25">
      <c r="J35" s="75"/>
    </row>
    <row r="36" ht="11.25">
      <c r="J36" s="75"/>
    </row>
  </sheetData>
  <sheetProtection/>
  <printOptions/>
  <pageMargins left="0.25" right="0.25" top="0.75" bottom="0.75" header="0.3" footer="0.3"/>
  <pageSetup horizontalDpi="600" verticalDpi="600" orientation="landscape" r:id="rId2"/>
  <headerFooter>
    <oddHeader>&amp;C&amp;"Papyrus condensed,Bold"&amp;18&amp;K7030A0BARE&amp;"Papyrus condensed,Regular"  &amp;"Arial,Regular"&amp;12&amp;K000000
   &amp;"Papyrus condensed,Regular"&amp;K7030A0Business Alliance for Renewable Energy&amp;"Arial,Regular"&amp;K000000
</oddHeader>
  </headerFooter>
  <drawing r:id="rId1"/>
</worksheet>
</file>

<file path=xl/worksheets/sheet6.xml><?xml version="1.0" encoding="utf-8"?>
<worksheet xmlns="http://schemas.openxmlformats.org/spreadsheetml/2006/main" xmlns:r="http://schemas.openxmlformats.org/officeDocument/2006/relationships">
  <dimension ref="A1:G29"/>
  <sheetViews>
    <sheetView showOutlineSymbols="0" zoomScale="95" zoomScaleNormal="95" zoomScalePageLayoutView="0" workbookViewId="0" topLeftCell="A1">
      <selection activeCell="G8" sqref="G8"/>
    </sheetView>
  </sheetViews>
  <sheetFormatPr defaultColWidth="6.6640625" defaultRowHeight="15"/>
  <cols>
    <col min="1" max="1" width="6.6640625" style="28" customWidth="1"/>
    <col min="2" max="2" width="4.6640625" style="28" customWidth="1"/>
    <col min="3" max="3" width="20.6640625" style="28" customWidth="1"/>
    <col min="4" max="4" width="7.6640625" style="28" customWidth="1"/>
    <col min="5" max="5" width="3.6640625" style="28" customWidth="1"/>
    <col min="6" max="7" width="7.6640625" style="28" customWidth="1"/>
    <col min="8" max="16384" width="6.6640625" style="28" customWidth="1"/>
  </cols>
  <sheetData>
    <row r="1" spans="1:7" ht="22.5">
      <c r="A1" s="3"/>
      <c r="B1" s="29" t="s">
        <v>489</v>
      </c>
      <c r="C1" s="29"/>
      <c r="D1" s="29"/>
      <c r="E1" s="29"/>
      <c r="F1" s="3"/>
      <c r="G1" s="3"/>
    </row>
    <row r="3" spans="1:7" ht="12.75">
      <c r="A3" s="3"/>
      <c r="B3" s="3"/>
      <c r="C3" s="3"/>
      <c r="D3" s="30">
        <v>2010</v>
      </c>
      <c r="E3" s="30"/>
      <c r="F3" s="3"/>
      <c r="G3" s="3"/>
    </row>
    <row r="4" spans="1:7" ht="12.75">
      <c r="A4" s="3"/>
      <c r="B4" s="31" t="s">
        <v>44</v>
      </c>
      <c r="C4" s="3"/>
      <c r="D4" s="3"/>
      <c r="E4" s="3"/>
      <c r="F4" s="32"/>
      <c r="G4" s="32"/>
    </row>
    <row r="5" spans="3:7" ht="15">
      <c r="C5" s="95" t="s">
        <v>47</v>
      </c>
      <c r="D5" s="96">
        <v>800000</v>
      </c>
      <c r="E5" s="96"/>
      <c r="F5" s="96"/>
      <c r="G5" s="96"/>
    </row>
    <row r="6" spans="3:7" ht="15">
      <c r="C6" s="95" t="s">
        <v>48</v>
      </c>
      <c r="D6" s="96">
        <v>700000</v>
      </c>
      <c r="E6" s="96"/>
      <c r="F6" s="96"/>
      <c r="G6" s="96"/>
    </row>
    <row r="7" spans="3:7" ht="15">
      <c r="C7" s="95" t="s">
        <v>49</v>
      </c>
      <c r="D7" s="96">
        <v>80000</v>
      </c>
      <c r="E7" s="96"/>
      <c r="F7" s="96"/>
      <c r="G7" s="96"/>
    </row>
    <row r="8" spans="3:7" ht="15">
      <c r="C8" s="95" t="s">
        <v>50</v>
      </c>
      <c r="D8" s="96">
        <v>120000</v>
      </c>
      <c r="E8" s="96"/>
      <c r="F8" s="96"/>
      <c r="G8" s="96"/>
    </row>
    <row r="9" spans="3:7" ht="15">
      <c r="C9" s="95" t="s">
        <v>51</v>
      </c>
      <c r="D9" s="96">
        <v>90000</v>
      </c>
      <c r="E9" s="96"/>
      <c r="F9" s="96"/>
      <c r="G9" s="96"/>
    </row>
    <row r="10" spans="3:7" ht="15">
      <c r="C10" s="95" t="s">
        <v>52</v>
      </c>
      <c r="D10" s="96">
        <v>80000</v>
      </c>
      <c r="E10" s="96"/>
      <c r="F10" s="96"/>
      <c r="G10" s="96"/>
    </row>
    <row r="11" spans="3:7" ht="15">
      <c r="C11" s="95" t="s">
        <v>53</v>
      </c>
      <c r="D11" s="96">
        <v>20000</v>
      </c>
      <c r="E11" s="96"/>
      <c r="F11" s="96"/>
      <c r="G11" s="96"/>
    </row>
    <row r="12" spans="3:7" ht="15">
      <c r="C12" s="95" t="s">
        <v>54</v>
      </c>
      <c r="D12" s="96">
        <v>50000</v>
      </c>
      <c r="E12" s="96"/>
      <c r="F12" s="96"/>
      <c r="G12" s="96"/>
    </row>
    <row r="13" spans="3:7" ht="15">
      <c r="C13" s="95" t="s">
        <v>55</v>
      </c>
      <c r="D13" s="96">
        <v>15000</v>
      </c>
      <c r="E13" s="96"/>
      <c r="F13" s="96"/>
      <c r="G13" s="96"/>
    </row>
    <row r="14" spans="1:7" ht="12.75">
      <c r="A14" s="3"/>
      <c r="B14" s="3"/>
      <c r="C14" s="97" t="s">
        <v>56</v>
      </c>
      <c r="D14" s="96">
        <v>30000</v>
      </c>
      <c r="E14" s="96"/>
      <c r="F14" s="96"/>
      <c r="G14" s="96"/>
    </row>
    <row r="15" spans="2:7" ht="15">
      <c r="B15" s="33" t="s">
        <v>10</v>
      </c>
      <c r="D15" s="391">
        <f>SUM(D5:D14)</f>
        <v>1985000</v>
      </c>
      <c r="E15" s="392"/>
      <c r="F15" s="391"/>
      <c r="G15" s="391"/>
    </row>
    <row r="16" ht="15.75" customHeight="1"/>
    <row r="17" ht="4.5" customHeight="1"/>
    <row r="18" ht="4.5" customHeight="1"/>
    <row r="19" ht="4.5" customHeight="1"/>
    <row r="21" ht="15">
      <c r="B21" s="33" t="s">
        <v>45</v>
      </c>
    </row>
    <row r="22" ht="15">
      <c r="B22" s="33" t="s">
        <v>46</v>
      </c>
    </row>
    <row r="23" spans="3:4" ht="12.75">
      <c r="C23" s="98" t="str">
        <f>C7</f>
        <v>Fringe benefits</v>
      </c>
      <c r="D23" s="99">
        <f>D7</f>
        <v>80000</v>
      </c>
    </row>
    <row r="24" spans="1:7" ht="12.75">
      <c r="A24" s="3"/>
      <c r="B24" s="3"/>
      <c r="C24" s="77" t="str">
        <f>C6</f>
        <v>Salaries </v>
      </c>
      <c r="D24" s="98">
        <f>D6</f>
        <v>700000</v>
      </c>
      <c r="E24" s="34" t="s">
        <v>19</v>
      </c>
      <c r="F24" s="393">
        <f>ROUND(D23/D24,4)</f>
        <v>0.1143</v>
      </c>
      <c r="G24" s="3"/>
    </row>
    <row r="25" spans="1:7" ht="12.75">
      <c r="A25" s="3"/>
      <c r="B25" s="3"/>
      <c r="C25" s="3"/>
      <c r="D25" s="3"/>
      <c r="E25" s="34"/>
      <c r="F25" s="393"/>
      <c r="G25" s="3"/>
    </row>
    <row r="26" spans="1:7" ht="12.75">
      <c r="A26" s="3"/>
      <c r="B26" s="2" t="s">
        <v>379</v>
      </c>
      <c r="C26" s="35"/>
      <c r="D26" s="34"/>
      <c r="E26" s="3"/>
      <c r="F26" s="393">
        <v>0</v>
      </c>
      <c r="G26" s="3"/>
    </row>
    <row r="27" ht="12.75">
      <c r="F27" s="392"/>
    </row>
    <row r="28" spans="2:6" ht="15">
      <c r="B28" s="33" t="s">
        <v>368</v>
      </c>
      <c r="F28" s="392"/>
    </row>
    <row r="29" spans="1:7" ht="25.5">
      <c r="A29" s="3"/>
      <c r="B29" s="3"/>
      <c r="C29" s="363" t="s">
        <v>488</v>
      </c>
      <c r="D29" s="364"/>
      <c r="E29" s="365" t="s">
        <v>19</v>
      </c>
      <c r="F29" s="394">
        <v>0.1</v>
      </c>
      <c r="G29" s="3"/>
    </row>
  </sheetData>
  <sheetProtection/>
  <printOptions/>
  <pageMargins left="0.75" right="0.25" top="0.75" bottom="0.75" header="0.3" footer="0.3"/>
  <pageSetup horizontalDpi="600" verticalDpi="600" orientation="portrait" r:id="rId1"/>
  <headerFooter>
    <oddHeader>&amp;C&amp;"Papyrus condensed,Bold"&amp;18&amp;K7030A0BARE&amp;"Papyrus condensed,Regular"  &amp;"Arial,Regular"&amp;12&amp;K000000
   &amp;"Papyrus condensed,Regular"&amp;K7030A0Business Alliance for Renewable Energy&amp;"Arial,Regular"&amp;K000000
</oddHeader>
  </headerFooter>
</worksheet>
</file>

<file path=xl/worksheets/sheet7.xml><?xml version="1.0" encoding="utf-8"?>
<worksheet xmlns="http://schemas.openxmlformats.org/spreadsheetml/2006/main" xmlns:r="http://schemas.openxmlformats.org/officeDocument/2006/relationships">
  <dimension ref="A1:AC53"/>
  <sheetViews>
    <sheetView showOutlineSymbols="0" view="pageBreakPreview" zoomScaleNormal="95" zoomScaleSheetLayoutView="100" zoomScalePageLayoutView="0" workbookViewId="0" topLeftCell="A1">
      <pane xSplit="7" ySplit="9" topLeftCell="H10" activePane="bottomRight" state="frozen"/>
      <selection pane="topLeft" activeCell="F40" sqref="F40"/>
      <selection pane="topRight" activeCell="F40" sqref="F40"/>
      <selection pane="bottomLeft" activeCell="F40" sqref="F40"/>
      <selection pane="bottomRight" activeCell="J36" sqref="J36"/>
    </sheetView>
  </sheetViews>
  <sheetFormatPr defaultColWidth="5.6640625" defaultRowHeight="15"/>
  <cols>
    <col min="1" max="1" width="2.6640625" style="2" customWidth="1"/>
    <col min="2" max="2" width="8.6640625" style="2" customWidth="1"/>
    <col min="3" max="3" width="4.21484375" style="2" customWidth="1"/>
    <col min="4" max="5" width="5.77734375" style="2" customWidth="1"/>
    <col min="6" max="6" width="5.88671875" style="2" customWidth="1"/>
    <col min="7" max="7" width="6.4453125" style="2" customWidth="1"/>
    <col min="8" max="13" width="5.4453125" style="2" customWidth="1"/>
    <col min="14" max="14" width="5.3359375" style="2" customWidth="1"/>
    <col min="15" max="16" width="5.6640625" style="2" customWidth="1"/>
    <col min="17" max="17" width="5.88671875" style="2" customWidth="1"/>
    <col min="18" max="19" width="5.6640625" style="2" customWidth="1"/>
    <col min="20" max="16384" width="5.6640625" style="2" customWidth="1"/>
  </cols>
  <sheetData>
    <row r="1" spans="1:29" ht="15.75">
      <c r="A1" s="7"/>
      <c r="B1" s="8" t="s">
        <v>117</v>
      </c>
      <c r="C1" s="9"/>
      <c r="D1" s="8"/>
      <c r="E1" s="8"/>
      <c r="F1" s="8"/>
      <c r="G1" s="8"/>
      <c r="H1" s="8"/>
      <c r="I1" s="8"/>
      <c r="J1" s="8"/>
      <c r="K1" s="8"/>
      <c r="L1" s="8"/>
      <c r="M1" s="8"/>
      <c r="N1" s="8"/>
      <c r="O1" s="8"/>
      <c r="P1" s="8"/>
      <c r="Q1" s="8"/>
      <c r="R1" s="8"/>
      <c r="S1" s="92"/>
      <c r="T1" s="3"/>
      <c r="U1" s="3"/>
      <c r="V1" s="3"/>
      <c r="W1" s="3"/>
      <c r="X1" s="3"/>
      <c r="Y1" s="3"/>
      <c r="Z1" s="3"/>
      <c r="AA1" s="3"/>
      <c r="AB1" s="3"/>
      <c r="AC1" s="3"/>
    </row>
    <row r="2" spans="1:29" ht="12.75">
      <c r="A2" s="3"/>
      <c r="B2" s="9" t="s">
        <v>61</v>
      </c>
      <c r="C2" s="9"/>
      <c r="D2" s="9"/>
      <c r="E2" s="9"/>
      <c r="F2" s="9"/>
      <c r="G2" s="9"/>
      <c r="H2" s="9"/>
      <c r="I2" s="9"/>
      <c r="J2" s="9"/>
      <c r="K2" s="9"/>
      <c r="L2" s="9"/>
      <c r="M2" s="9"/>
      <c r="N2" s="9"/>
      <c r="O2" s="9"/>
      <c r="P2" s="9"/>
      <c r="Q2" s="9"/>
      <c r="R2" s="9"/>
      <c r="S2" s="92"/>
      <c r="T2" s="3"/>
      <c r="U2" s="3"/>
      <c r="V2" s="3"/>
      <c r="W2" s="3"/>
      <c r="X2" s="3"/>
      <c r="Y2" s="3"/>
      <c r="Z2" s="3"/>
      <c r="AA2" s="3"/>
      <c r="AB2" s="3"/>
      <c r="AC2" s="3"/>
    </row>
    <row r="3" spans="1:29" ht="12.75">
      <c r="A3" s="3"/>
      <c r="B3" s="3"/>
      <c r="C3" s="3"/>
      <c r="D3" s="3"/>
      <c r="E3" s="3"/>
      <c r="F3" s="3"/>
      <c r="G3" s="3"/>
      <c r="H3" s="3"/>
      <c r="I3" s="3"/>
      <c r="J3" s="3"/>
      <c r="K3" s="3"/>
      <c r="L3" s="3"/>
      <c r="M3" s="3"/>
      <c r="N3" s="3"/>
      <c r="O3" s="3"/>
      <c r="P3" s="3"/>
      <c r="Q3" s="3"/>
      <c r="R3" s="3"/>
      <c r="S3" s="93"/>
      <c r="T3" s="3"/>
      <c r="U3" s="3"/>
      <c r="V3" s="3"/>
      <c r="W3" s="3"/>
      <c r="X3" s="3"/>
      <c r="Y3" s="3"/>
      <c r="Z3" s="3"/>
      <c r="AA3" s="3"/>
      <c r="AB3" s="3"/>
      <c r="AC3" s="3"/>
    </row>
    <row r="4" spans="1:29" ht="12.75">
      <c r="A4" s="5"/>
      <c r="B4" s="4"/>
      <c r="C4" s="4"/>
      <c r="D4" s="12" t="s">
        <v>74</v>
      </c>
      <c r="E4" s="13"/>
      <c r="F4" s="13"/>
      <c r="G4" s="13"/>
      <c r="H4" s="12" t="s">
        <v>21</v>
      </c>
      <c r="I4" s="13"/>
      <c r="J4" s="13"/>
      <c r="K4" s="13"/>
      <c r="L4" s="12" t="s">
        <v>31</v>
      </c>
      <c r="M4" s="13"/>
      <c r="N4" s="13"/>
      <c r="O4" s="13"/>
      <c r="P4" s="12" t="s">
        <v>33</v>
      </c>
      <c r="Q4" s="13"/>
      <c r="R4" s="13"/>
      <c r="S4" s="81"/>
      <c r="T4" s="74"/>
      <c r="U4" s="3"/>
      <c r="V4" s="3"/>
      <c r="W4" s="3"/>
      <c r="X4" s="3"/>
      <c r="Y4" s="3"/>
      <c r="Z4" s="3"/>
      <c r="AA4" s="3"/>
      <c r="AB4" s="3"/>
      <c r="AC4" s="3"/>
    </row>
    <row r="5" spans="1:29" ht="12.75">
      <c r="A5" s="6"/>
      <c r="B5" s="15" t="s">
        <v>62</v>
      </c>
      <c r="C5" s="15"/>
      <c r="D5" s="16"/>
      <c r="E5" s="12" t="s">
        <v>24</v>
      </c>
      <c r="F5" s="13"/>
      <c r="G5" s="13"/>
      <c r="H5" s="16"/>
      <c r="I5" s="12" t="s">
        <v>24</v>
      </c>
      <c r="J5" s="13"/>
      <c r="K5" s="13"/>
      <c r="L5" s="16"/>
      <c r="M5" s="12" t="s">
        <v>24</v>
      </c>
      <c r="N5" s="13"/>
      <c r="O5" s="13"/>
      <c r="P5" s="16"/>
      <c r="Q5" s="12" t="s">
        <v>24</v>
      </c>
      <c r="R5" s="13"/>
      <c r="S5" s="81"/>
      <c r="T5" s="74"/>
      <c r="U5" s="3"/>
      <c r="V5" s="3"/>
      <c r="W5" s="3"/>
      <c r="X5" s="3"/>
      <c r="Y5" s="3"/>
      <c r="Z5" s="3"/>
      <c r="AA5" s="3"/>
      <c r="AB5" s="3"/>
      <c r="AC5" s="3"/>
    </row>
    <row r="6" spans="1:29" ht="12.75">
      <c r="A6" s="6"/>
      <c r="B6" s="3"/>
      <c r="C6" s="3"/>
      <c r="D6" s="17"/>
      <c r="E6" s="193" t="s">
        <v>271</v>
      </c>
      <c r="F6" s="13"/>
      <c r="G6" s="12" t="s">
        <v>28</v>
      </c>
      <c r="H6" s="17"/>
      <c r="I6" s="193" t="s">
        <v>271</v>
      </c>
      <c r="J6" s="13"/>
      <c r="K6" s="12" t="s">
        <v>28</v>
      </c>
      <c r="L6" s="17"/>
      <c r="M6" s="193" t="s">
        <v>271</v>
      </c>
      <c r="N6" s="13"/>
      <c r="O6" s="12" t="s">
        <v>28</v>
      </c>
      <c r="P6" s="17"/>
      <c r="Q6" s="193" t="s">
        <v>271</v>
      </c>
      <c r="R6" s="13"/>
      <c r="S6" s="82" t="s">
        <v>28</v>
      </c>
      <c r="T6" s="74"/>
      <c r="U6" s="3"/>
      <c r="V6" s="3"/>
      <c r="W6" s="3"/>
      <c r="X6" s="3"/>
      <c r="Y6" s="3"/>
      <c r="Z6" s="3"/>
      <c r="AA6" s="3"/>
      <c r="AB6" s="3"/>
      <c r="AC6" s="3"/>
    </row>
    <row r="7" spans="1:29" ht="38.25">
      <c r="A7" s="6"/>
      <c r="B7" s="3"/>
      <c r="C7" s="3"/>
      <c r="D7" s="18" t="s">
        <v>22</v>
      </c>
      <c r="E7" s="78" t="s">
        <v>76</v>
      </c>
      <c r="F7" s="19" t="s">
        <v>12</v>
      </c>
      <c r="G7" s="17" t="s">
        <v>29</v>
      </c>
      <c r="H7" s="18" t="s">
        <v>22</v>
      </c>
      <c r="I7" s="19" t="s">
        <v>76</v>
      </c>
      <c r="J7" s="19" t="s">
        <v>12</v>
      </c>
      <c r="K7" s="17" t="s">
        <v>29</v>
      </c>
      <c r="L7" s="18" t="s">
        <v>22</v>
      </c>
      <c r="M7" s="19" t="s">
        <v>76</v>
      </c>
      <c r="N7" s="19" t="s">
        <v>12</v>
      </c>
      <c r="O7" s="17" t="s">
        <v>29</v>
      </c>
      <c r="P7" s="18" t="s">
        <v>22</v>
      </c>
      <c r="Q7" s="19" t="s">
        <v>76</v>
      </c>
      <c r="R7" s="19" t="s">
        <v>12</v>
      </c>
      <c r="S7" s="83" t="s">
        <v>29</v>
      </c>
      <c r="T7" s="74"/>
      <c r="U7" s="3"/>
      <c r="V7" s="3"/>
      <c r="W7" s="3"/>
      <c r="X7" s="3"/>
      <c r="Y7" s="3"/>
      <c r="Z7" s="3"/>
      <c r="AA7" s="3"/>
      <c r="AB7" s="3"/>
      <c r="AC7" s="3"/>
    </row>
    <row r="8" spans="1:29" ht="12.75">
      <c r="A8" s="210" t="s">
        <v>57</v>
      </c>
      <c r="B8" s="211"/>
      <c r="C8" s="13"/>
      <c r="D8" s="16" t="s">
        <v>5</v>
      </c>
      <c r="E8" s="20" t="s">
        <v>14</v>
      </c>
      <c r="F8" s="20" t="s">
        <v>20</v>
      </c>
      <c r="G8" s="20" t="s">
        <v>8</v>
      </c>
      <c r="H8" s="16" t="s">
        <v>17</v>
      </c>
      <c r="I8" s="20" t="s">
        <v>3</v>
      </c>
      <c r="J8" s="20" t="s">
        <v>78</v>
      </c>
      <c r="K8" s="20" t="s">
        <v>23</v>
      </c>
      <c r="L8" s="16" t="s">
        <v>27</v>
      </c>
      <c r="M8" s="20" t="s">
        <v>1</v>
      </c>
      <c r="N8" s="20" t="s">
        <v>30</v>
      </c>
      <c r="O8" s="20" t="s">
        <v>32</v>
      </c>
      <c r="P8" s="16" t="s">
        <v>4</v>
      </c>
      <c r="Q8" s="20" t="s">
        <v>7</v>
      </c>
      <c r="R8" s="20" t="s">
        <v>6</v>
      </c>
      <c r="S8" s="85" t="s">
        <v>34</v>
      </c>
      <c r="T8" s="74"/>
      <c r="U8" s="3"/>
      <c r="V8" s="3"/>
      <c r="W8" s="3"/>
      <c r="X8" s="3"/>
      <c r="Y8" s="3"/>
      <c r="Z8" s="3"/>
      <c r="AA8" s="3"/>
      <c r="AB8" s="3"/>
      <c r="AC8" s="3"/>
    </row>
    <row r="9" spans="1:29" ht="12.75">
      <c r="A9" s="212"/>
      <c r="B9" s="212" t="s">
        <v>63</v>
      </c>
      <c r="C9" s="4"/>
      <c r="D9" s="36"/>
      <c r="E9" s="37"/>
      <c r="F9" s="37"/>
      <c r="G9" s="37"/>
      <c r="H9" s="38"/>
      <c r="I9" s="39"/>
      <c r="J9" s="39"/>
      <c r="K9" s="39"/>
      <c r="L9" s="38"/>
      <c r="M9" s="39"/>
      <c r="N9" s="39"/>
      <c r="O9" s="39"/>
      <c r="P9" s="38"/>
      <c r="Q9" s="39"/>
      <c r="R9" s="39"/>
      <c r="S9" s="88"/>
      <c r="T9" s="74"/>
      <c r="U9" s="3"/>
      <c r="V9" s="3"/>
      <c r="W9" s="3"/>
      <c r="X9" s="3"/>
      <c r="Y9" s="3"/>
      <c r="Z9" s="3"/>
      <c r="AA9" s="3"/>
      <c r="AB9" s="3"/>
      <c r="AC9" s="3"/>
    </row>
    <row r="10" spans="1:29" ht="12.75">
      <c r="A10" s="213">
        <v>1</v>
      </c>
      <c r="B10" s="213" t="s">
        <v>335</v>
      </c>
      <c r="C10" s="220"/>
      <c r="D10" s="313">
        <f aca="true" t="shared" si="0" ref="D10:G11">ROUND(H10+L10+P10,0)</f>
        <v>0</v>
      </c>
      <c r="E10" s="314">
        <f t="shared" si="0"/>
        <v>0</v>
      </c>
      <c r="F10" s="314">
        <f t="shared" si="0"/>
        <v>141410</v>
      </c>
      <c r="G10" s="314">
        <f t="shared" si="0"/>
        <v>0</v>
      </c>
      <c r="H10" s="21">
        <f>'Budget-Personnel'!K20</f>
        <v>0</v>
      </c>
      <c r="I10" s="26">
        <f>'Budget-Personnel'!L20</f>
        <v>0</v>
      </c>
      <c r="J10" s="26">
        <f>'Budget-Personnel'!M20</f>
        <v>45750</v>
      </c>
      <c r="K10" s="26">
        <f>'Budget-Personnel'!N20</f>
        <v>0</v>
      </c>
      <c r="L10" s="21">
        <f>'Budget-Personnel'!O20</f>
        <v>0</v>
      </c>
      <c r="M10" s="26">
        <f>'Budget-Personnel'!P20</f>
        <v>0</v>
      </c>
      <c r="N10" s="26">
        <f>'Budget-Personnel'!Q20</f>
        <v>47123</v>
      </c>
      <c r="O10" s="26">
        <f>'Budget-Personnel'!R20</f>
        <v>0</v>
      </c>
      <c r="P10" s="21">
        <f>'Budget-Personnel'!S20</f>
        <v>0</v>
      </c>
      <c r="Q10" s="26">
        <f>'Budget-Personnel'!T20</f>
        <v>0</v>
      </c>
      <c r="R10" s="26">
        <f>'Budget-Personnel'!U20</f>
        <v>48537</v>
      </c>
      <c r="S10" s="87">
        <f>'Budget-Personnel'!V20</f>
        <v>0</v>
      </c>
      <c r="T10" s="74"/>
      <c r="U10" s="3"/>
      <c r="V10" s="3"/>
      <c r="W10" s="3"/>
      <c r="X10" s="3"/>
      <c r="Y10" s="3"/>
      <c r="Z10" s="3"/>
      <c r="AA10" s="3"/>
      <c r="AB10" s="3"/>
      <c r="AC10" s="3"/>
    </row>
    <row r="11" spans="1:29" ht="12.75">
      <c r="A11" s="213">
        <v>2</v>
      </c>
      <c r="B11" s="213" t="s">
        <v>334</v>
      </c>
      <c r="C11" s="220"/>
      <c r="D11" s="313">
        <f t="shared" si="0"/>
        <v>0</v>
      </c>
      <c r="E11" s="314">
        <f t="shared" si="0"/>
        <v>0</v>
      </c>
      <c r="F11" s="314">
        <f t="shared" si="0"/>
        <v>0</v>
      </c>
      <c r="G11" s="314">
        <f t="shared" si="0"/>
        <v>0</v>
      </c>
      <c r="H11" s="21">
        <f>'Budget-Personnel'!K22</f>
        <v>0</v>
      </c>
      <c r="I11" s="26">
        <f>'Budget-Personnel'!L22</f>
        <v>0</v>
      </c>
      <c r="J11" s="26">
        <f>'Budget-Personnel'!M22</f>
        <v>0</v>
      </c>
      <c r="K11" s="26">
        <f>'Budget-Personnel'!N22</f>
        <v>0</v>
      </c>
      <c r="L11" s="21">
        <f>'Budget-Personnel'!O22</f>
        <v>0</v>
      </c>
      <c r="M11" s="26">
        <f>'Budget-Personnel'!P22</f>
        <v>0</v>
      </c>
      <c r="N11" s="26">
        <f>'Budget-Personnel'!Q22</f>
        <v>0</v>
      </c>
      <c r="O11" s="26">
        <f>'Budget-Personnel'!R22</f>
        <v>0</v>
      </c>
      <c r="P11" s="21">
        <f>'Budget-Personnel'!S22</f>
        <v>0</v>
      </c>
      <c r="Q11" s="26">
        <f>'Budget-Personnel'!T22</f>
        <v>0</v>
      </c>
      <c r="R11" s="26">
        <f>'Budget-Personnel'!U22</f>
        <v>0</v>
      </c>
      <c r="S11" s="87">
        <f>'Budget-Personnel'!V22</f>
        <v>0</v>
      </c>
      <c r="T11" s="74"/>
      <c r="U11" s="3"/>
      <c r="V11" s="3"/>
      <c r="W11" s="3"/>
      <c r="X11" s="3"/>
      <c r="Y11" s="3"/>
      <c r="Z11" s="3"/>
      <c r="AA11" s="3"/>
      <c r="AB11" s="3"/>
      <c r="AC11" s="3"/>
    </row>
    <row r="12" spans="1:29" ht="12.75">
      <c r="A12" s="213">
        <v>3</v>
      </c>
      <c r="B12" s="213" t="s">
        <v>9</v>
      </c>
      <c r="C12" s="220"/>
      <c r="D12" s="315">
        <f>H12+L12+P12</f>
        <v>0</v>
      </c>
      <c r="E12" s="316">
        <f>I12+M12+Q12</f>
        <v>0</v>
      </c>
      <c r="F12" s="316">
        <f>J12+N12+R12</f>
        <v>141410</v>
      </c>
      <c r="G12" s="316">
        <f>K12+O12+S12</f>
        <v>0</v>
      </c>
      <c r="H12" s="315">
        <f aca="true" t="shared" si="1" ref="H12:S12">SUM(H10:H11)</f>
        <v>0</v>
      </c>
      <c r="I12" s="316">
        <f t="shared" si="1"/>
        <v>0</v>
      </c>
      <c r="J12" s="316">
        <f t="shared" si="1"/>
        <v>45750</v>
      </c>
      <c r="K12" s="316">
        <f t="shared" si="1"/>
        <v>0</v>
      </c>
      <c r="L12" s="315">
        <f t="shared" si="1"/>
        <v>0</v>
      </c>
      <c r="M12" s="316">
        <f t="shared" si="1"/>
        <v>0</v>
      </c>
      <c r="N12" s="316">
        <f t="shared" si="1"/>
        <v>47123</v>
      </c>
      <c r="O12" s="316">
        <f t="shared" si="1"/>
        <v>0</v>
      </c>
      <c r="P12" s="315">
        <f t="shared" si="1"/>
        <v>0</v>
      </c>
      <c r="Q12" s="316">
        <f t="shared" si="1"/>
        <v>0</v>
      </c>
      <c r="R12" s="316">
        <f t="shared" si="1"/>
        <v>48537</v>
      </c>
      <c r="S12" s="331">
        <f t="shared" si="1"/>
        <v>0</v>
      </c>
      <c r="T12" s="74"/>
      <c r="U12" s="3"/>
      <c r="V12" s="3"/>
      <c r="W12" s="3"/>
      <c r="X12" s="3"/>
      <c r="Y12" s="3"/>
      <c r="Z12" s="3"/>
      <c r="AA12" s="3"/>
      <c r="AB12" s="3"/>
      <c r="AC12" s="3"/>
    </row>
    <row r="13" spans="1:29" ht="9" customHeight="1">
      <c r="A13" s="213"/>
      <c r="B13" s="213"/>
      <c r="C13" s="220"/>
      <c r="D13" s="313"/>
      <c r="E13" s="314"/>
      <c r="F13" s="314"/>
      <c r="G13" s="314"/>
      <c r="H13" s="21"/>
      <c r="I13" s="26"/>
      <c r="J13" s="26"/>
      <c r="K13" s="26"/>
      <c r="L13" s="21"/>
      <c r="M13" s="26"/>
      <c r="N13" s="26"/>
      <c r="O13" s="26"/>
      <c r="P13" s="21"/>
      <c r="Q13" s="26"/>
      <c r="R13" s="26"/>
      <c r="S13" s="87"/>
      <c r="T13" s="74"/>
      <c r="U13" s="3"/>
      <c r="V13" s="3"/>
      <c r="W13" s="3"/>
      <c r="X13" s="3"/>
      <c r="Y13" s="3"/>
      <c r="Z13" s="3"/>
      <c r="AA13" s="3"/>
      <c r="AB13" s="3"/>
      <c r="AC13" s="3"/>
    </row>
    <row r="14" spans="1:29" ht="12.75">
      <c r="A14" s="214"/>
      <c r="B14" s="214" t="s">
        <v>65</v>
      </c>
      <c r="C14" s="220"/>
      <c r="D14" s="313"/>
      <c r="E14" s="314"/>
      <c r="F14" s="314"/>
      <c r="G14" s="314"/>
      <c r="H14" s="21"/>
      <c r="I14" s="26"/>
      <c r="J14" s="26"/>
      <c r="K14" s="26"/>
      <c r="L14" s="21"/>
      <c r="M14" s="26"/>
      <c r="N14" s="26"/>
      <c r="O14" s="26"/>
      <c r="P14" s="21"/>
      <c r="Q14" s="26"/>
      <c r="R14" s="26"/>
      <c r="S14" s="87"/>
      <c r="T14" s="74"/>
      <c r="U14" s="3"/>
      <c r="V14" s="3"/>
      <c r="W14" s="3"/>
      <c r="X14" s="3"/>
      <c r="Y14" s="3"/>
      <c r="Z14" s="3"/>
      <c r="AA14" s="3"/>
      <c r="AB14" s="3"/>
      <c r="AC14" s="3"/>
    </row>
    <row r="15" spans="1:29" ht="12.75">
      <c r="A15" s="214">
        <v>4</v>
      </c>
      <c r="B15" s="213" t="s">
        <v>339</v>
      </c>
      <c r="C15" s="40">
        <f>'Budget-Fringe'!F24</f>
        <v>0.114</v>
      </c>
      <c r="D15" s="313">
        <f aca="true" t="shared" si="2" ref="D15:G16">ROUND(H15+L15+P15,0)</f>
        <v>0</v>
      </c>
      <c r="E15" s="314">
        <f t="shared" si="2"/>
        <v>0</v>
      </c>
      <c r="F15" s="314">
        <f t="shared" si="2"/>
        <v>16121</v>
      </c>
      <c r="G15" s="314">
        <f t="shared" si="2"/>
        <v>0</v>
      </c>
      <c r="H15" s="21">
        <f aca="true" t="shared" si="3" ref="H15:S15">$C15*H10</f>
        <v>0</v>
      </c>
      <c r="I15" s="26">
        <f t="shared" si="3"/>
        <v>0</v>
      </c>
      <c r="J15" s="26">
        <f t="shared" si="3"/>
        <v>5216</v>
      </c>
      <c r="K15" s="26">
        <f t="shared" si="3"/>
        <v>0</v>
      </c>
      <c r="L15" s="21">
        <f t="shared" si="3"/>
        <v>0</v>
      </c>
      <c r="M15" s="26">
        <f t="shared" si="3"/>
        <v>0</v>
      </c>
      <c r="N15" s="26">
        <f t="shared" si="3"/>
        <v>5372</v>
      </c>
      <c r="O15" s="26">
        <f t="shared" si="3"/>
        <v>0</v>
      </c>
      <c r="P15" s="21">
        <f t="shared" si="3"/>
        <v>0</v>
      </c>
      <c r="Q15" s="26">
        <f t="shared" si="3"/>
        <v>0</v>
      </c>
      <c r="R15" s="26">
        <f t="shared" si="3"/>
        <v>5533</v>
      </c>
      <c r="S15" s="87">
        <f t="shared" si="3"/>
        <v>0</v>
      </c>
      <c r="T15" s="74"/>
      <c r="U15" s="3"/>
      <c r="V15" s="3"/>
      <c r="W15" s="3"/>
      <c r="X15" s="3"/>
      <c r="Y15" s="3"/>
      <c r="Z15" s="3"/>
      <c r="AA15" s="3"/>
      <c r="AB15" s="3"/>
      <c r="AC15" s="3"/>
    </row>
    <row r="16" spans="1:29" ht="12.75">
      <c r="A16" s="213">
        <v>5</v>
      </c>
      <c r="B16" s="213" t="s">
        <v>338</v>
      </c>
      <c r="C16" s="40">
        <f>'Budget-Fringe'!F26</f>
        <v>0</v>
      </c>
      <c r="D16" s="313">
        <f t="shared" si="2"/>
        <v>0</v>
      </c>
      <c r="E16" s="314">
        <f t="shared" si="2"/>
        <v>0</v>
      </c>
      <c r="F16" s="314">
        <f t="shared" si="2"/>
        <v>0</v>
      </c>
      <c r="G16" s="314">
        <f t="shared" si="2"/>
        <v>0</v>
      </c>
      <c r="H16" s="21">
        <f aca="true" t="shared" si="4" ref="H16:S16">$C16*H11</f>
        <v>0</v>
      </c>
      <c r="I16" s="26">
        <f t="shared" si="4"/>
        <v>0</v>
      </c>
      <c r="J16" s="26">
        <f t="shared" si="4"/>
        <v>0</v>
      </c>
      <c r="K16" s="26">
        <f t="shared" si="4"/>
        <v>0</v>
      </c>
      <c r="L16" s="21">
        <f t="shared" si="4"/>
        <v>0</v>
      </c>
      <c r="M16" s="26">
        <f t="shared" si="4"/>
        <v>0</v>
      </c>
      <c r="N16" s="26">
        <f t="shared" si="4"/>
        <v>0</v>
      </c>
      <c r="O16" s="26">
        <f t="shared" si="4"/>
        <v>0</v>
      </c>
      <c r="P16" s="21">
        <f t="shared" si="4"/>
        <v>0</v>
      </c>
      <c r="Q16" s="26">
        <f t="shared" si="4"/>
        <v>0</v>
      </c>
      <c r="R16" s="26">
        <f t="shared" si="4"/>
        <v>0</v>
      </c>
      <c r="S16" s="87">
        <f t="shared" si="4"/>
        <v>0</v>
      </c>
      <c r="T16" s="74"/>
      <c r="U16" s="3"/>
      <c r="V16" s="3"/>
      <c r="W16" s="3"/>
      <c r="X16" s="3"/>
      <c r="Y16" s="3"/>
      <c r="Z16" s="3"/>
      <c r="AA16" s="3"/>
      <c r="AB16" s="3"/>
      <c r="AC16" s="3"/>
    </row>
    <row r="17" spans="1:29" ht="12.75">
      <c r="A17" s="213">
        <v>6</v>
      </c>
      <c r="B17" s="213" t="s">
        <v>9</v>
      </c>
      <c r="C17" s="41"/>
      <c r="D17" s="315">
        <f>H17+L17+P17</f>
        <v>0</v>
      </c>
      <c r="E17" s="316">
        <f>I17+M17+Q17</f>
        <v>0</v>
      </c>
      <c r="F17" s="316">
        <f>J17+N17+R17</f>
        <v>16121</v>
      </c>
      <c r="G17" s="316">
        <f>K17+O17+S17</f>
        <v>0</v>
      </c>
      <c r="H17" s="315">
        <f aca="true" t="shared" si="5" ref="H17:S17">SUM(H15:H16)</f>
        <v>0</v>
      </c>
      <c r="I17" s="316">
        <f t="shared" si="5"/>
        <v>0</v>
      </c>
      <c r="J17" s="316">
        <f t="shared" si="5"/>
        <v>5216</v>
      </c>
      <c r="K17" s="316">
        <f t="shared" si="5"/>
        <v>0</v>
      </c>
      <c r="L17" s="315">
        <f t="shared" si="5"/>
        <v>0</v>
      </c>
      <c r="M17" s="316">
        <f t="shared" si="5"/>
        <v>0</v>
      </c>
      <c r="N17" s="316">
        <f t="shared" si="5"/>
        <v>5372</v>
      </c>
      <c r="O17" s="316">
        <f t="shared" si="5"/>
        <v>0</v>
      </c>
      <c r="P17" s="315">
        <f t="shared" si="5"/>
        <v>0</v>
      </c>
      <c r="Q17" s="316">
        <f t="shared" si="5"/>
        <v>0</v>
      </c>
      <c r="R17" s="316">
        <f t="shared" si="5"/>
        <v>5533</v>
      </c>
      <c r="S17" s="331">
        <f t="shared" si="5"/>
        <v>0</v>
      </c>
      <c r="T17" s="74"/>
      <c r="U17" s="3"/>
      <c r="V17" s="3"/>
      <c r="W17" s="3"/>
      <c r="X17" s="3"/>
      <c r="Y17" s="3"/>
      <c r="Z17" s="3"/>
      <c r="AA17" s="3"/>
      <c r="AB17" s="3"/>
      <c r="AC17" s="3"/>
    </row>
    <row r="18" spans="1:29" ht="8.25" customHeight="1">
      <c r="A18" s="213"/>
      <c r="B18" s="213"/>
      <c r="C18" s="209"/>
      <c r="D18" s="313"/>
      <c r="E18" s="314"/>
      <c r="F18" s="314"/>
      <c r="G18" s="314"/>
      <c r="H18" s="21"/>
      <c r="I18" s="26"/>
      <c r="J18" s="26"/>
      <c r="K18" s="26"/>
      <c r="L18" s="21"/>
      <c r="M18" s="26"/>
      <c r="N18" s="26"/>
      <c r="O18" s="26"/>
      <c r="P18" s="21"/>
      <c r="Q18" s="26"/>
      <c r="R18" s="26"/>
      <c r="S18" s="87"/>
      <c r="T18" s="74"/>
      <c r="U18" s="3"/>
      <c r="V18" s="3"/>
      <c r="W18" s="3"/>
      <c r="X18" s="3"/>
      <c r="Y18" s="3"/>
      <c r="Z18" s="3"/>
      <c r="AA18" s="3"/>
      <c r="AB18" s="3"/>
      <c r="AC18" s="3"/>
    </row>
    <row r="19" spans="1:29" ht="12.75">
      <c r="A19" s="213"/>
      <c r="B19" s="213" t="s">
        <v>66</v>
      </c>
      <c r="C19" s="220"/>
      <c r="D19" s="313"/>
      <c r="E19" s="314"/>
      <c r="F19" s="314"/>
      <c r="G19" s="314"/>
      <c r="H19" s="21"/>
      <c r="I19" s="26"/>
      <c r="J19" s="26"/>
      <c r="K19" s="26"/>
      <c r="L19" s="21"/>
      <c r="M19" s="26"/>
      <c r="N19" s="26"/>
      <c r="O19" s="26"/>
      <c r="P19" s="21"/>
      <c r="Q19" s="26"/>
      <c r="R19" s="26"/>
      <c r="S19" s="87"/>
      <c r="T19" s="74"/>
      <c r="U19" s="3"/>
      <c r="V19" s="3"/>
      <c r="W19" s="3"/>
      <c r="X19" s="3"/>
      <c r="Y19" s="3"/>
      <c r="Z19" s="3"/>
      <c r="AA19" s="3"/>
      <c r="AB19" s="3"/>
      <c r="AC19" s="3"/>
    </row>
    <row r="20" spans="1:29" ht="12.75">
      <c r="A20" s="213">
        <v>7</v>
      </c>
      <c r="B20" s="213" t="s">
        <v>46</v>
      </c>
      <c r="C20" s="220"/>
      <c r="D20" s="313">
        <f>ROUND(H20+L20+P20,0)</f>
        <v>0</v>
      </c>
      <c r="E20" s="314">
        <f>ROUND(I20+M20+Q20,0)</f>
        <v>0</v>
      </c>
      <c r="F20" s="314">
        <f>ROUND(J20+N20+R20,0)</f>
        <v>0</v>
      </c>
      <c r="G20" s="314">
        <f>ROUND(K20+O20+S20,0)</f>
        <v>0</v>
      </c>
      <c r="H20" s="21">
        <f>'Budget-Activity Calc'!L66</f>
        <v>0</v>
      </c>
      <c r="I20" s="26">
        <f>'Budget-Activity Calc'!M66</f>
        <v>0</v>
      </c>
      <c r="J20" s="26">
        <f>'Budget-Activity Calc'!N66</f>
        <v>0</v>
      </c>
      <c r="K20" s="26">
        <f>'Budget-Activity Calc'!O66</f>
        <v>0</v>
      </c>
      <c r="L20" s="21">
        <f>'Budget-Activity Calc'!P66</f>
        <v>0</v>
      </c>
      <c r="M20" s="26">
        <f>'Budget-Activity Calc'!Q66</f>
        <v>0</v>
      </c>
      <c r="N20" s="26">
        <f>'Budget-Activity Calc'!R66</f>
        <v>0</v>
      </c>
      <c r="O20" s="26">
        <f>'Budget-Activity Calc'!S66</f>
        <v>0</v>
      </c>
      <c r="P20" s="21">
        <f>'Budget-Activity Calc'!T66</f>
        <v>0</v>
      </c>
      <c r="Q20" s="26">
        <f>'Budget-Activity Calc'!U66</f>
        <v>0</v>
      </c>
      <c r="R20" s="26">
        <f>'Budget-Activity Calc'!V66</f>
        <v>0</v>
      </c>
      <c r="S20" s="87">
        <f>'Budget-Activity Calc'!W66</f>
        <v>0</v>
      </c>
      <c r="T20" s="74"/>
      <c r="U20" s="3"/>
      <c r="V20" s="3"/>
      <c r="W20" s="3"/>
      <c r="X20" s="3"/>
      <c r="Y20" s="3"/>
      <c r="Z20" s="3"/>
      <c r="AA20" s="3"/>
      <c r="AB20" s="3"/>
      <c r="AC20" s="3"/>
    </row>
    <row r="21" spans="1:29" ht="12.75">
      <c r="A21" s="213">
        <v>8</v>
      </c>
      <c r="B21" s="213" t="s">
        <v>64</v>
      </c>
      <c r="C21" s="220"/>
      <c r="D21" s="313">
        <f>H21+L21+P21</f>
        <v>236562</v>
      </c>
      <c r="E21" s="314">
        <f>ROUND(I21+M21+Q21,0)</f>
        <v>197400</v>
      </c>
      <c r="F21" s="314">
        <f>ROUND(J21+N21+R21,0)</f>
        <v>10194</v>
      </c>
      <c r="G21" s="314">
        <f>ROUND(K21+O21+S21,0)</f>
        <v>0</v>
      </c>
      <c r="H21" s="21">
        <f>'Budget-Activity Calc'!L67</f>
        <v>82263</v>
      </c>
      <c r="I21" s="26">
        <f>'Budget-Activity Calc'!M67</f>
        <v>66020</v>
      </c>
      <c r="J21" s="26">
        <f>'Budget-Activity Calc'!N67</f>
        <v>0</v>
      </c>
      <c r="K21" s="26">
        <f>'Budget-Activity Calc'!O67</f>
        <v>0</v>
      </c>
      <c r="L21" s="21">
        <f>'Budget-Activity Calc'!P67</f>
        <v>78837</v>
      </c>
      <c r="M21" s="26">
        <f>'Budget-Activity Calc'!Q67</f>
        <v>65360</v>
      </c>
      <c r="N21" s="26">
        <f>'Budget-Activity Calc'!R67</f>
        <v>3393</v>
      </c>
      <c r="O21" s="26">
        <f>'Budget-Activity Calc'!S67</f>
        <v>0</v>
      </c>
      <c r="P21" s="21">
        <f>'Budget-Activity Calc'!T67</f>
        <v>75462</v>
      </c>
      <c r="Q21" s="26">
        <f>'Budget-Activity Calc'!U67</f>
        <v>66020</v>
      </c>
      <c r="R21" s="26">
        <f>'Budget-Activity Calc'!V67</f>
        <v>6801</v>
      </c>
      <c r="S21" s="87">
        <f>'Budget-Activity Calc'!W67</f>
        <v>0</v>
      </c>
      <c r="T21" s="74"/>
      <c r="U21" s="3"/>
      <c r="V21" s="3"/>
      <c r="W21" s="3"/>
      <c r="X21" s="3"/>
      <c r="Y21" s="3"/>
      <c r="Z21" s="3"/>
      <c r="AA21" s="3"/>
      <c r="AB21" s="3"/>
      <c r="AC21" s="3"/>
    </row>
    <row r="22" spans="1:29" ht="12.75">
      <c r="A22" s="213">
        <v>9</v>
      </c>
      <c r="B22" s="213" t="s">
        <v>67</v>
      </c>
      <c r="C22" s="220"/>
      <c r="D22" s="315">
        <f>H22+L22+P22</f>
        <v>236562</v>
      </c>
      <c r="E22" s="316">
        <f>I22+M22+Q22</f>
        <v>197400</v>
      </c>
      <c r="F22" s="316">
        <f>J22+N22+R22</f>
        <v>10194</v>
      </c>
      <c r="G22" s="316">
        <f>K22+O22+S22</f>
        <v>0</v>
      </c>
      <c r="H22" s="315">
        <f aca="true" t="shared" si="6" ref="H22:S22">SUM(H20:H21)</f>
        <v>82263</v>
      </c>
      <c r="I22" s="316">
        <f t="shared" si="6"/>
        <v>66020</v>
      </c>
      <c r="J22" s="316">
        <f t="shared" si="6"/>
        <v>0</v>
      </c>
      <c r="K22" s="316">
        <f t="shared" si="6"/>
        <v>0</v>
      </c>
      <c r="L22" s="315">
        <f t="shared" si="6"/>
        <v>78837</v>
      </c>
      <c r="M22" s="316">
        <f t="shared" si="6"/>
        <v>65360</v>
      </c>
      <c r="N22" s="316">
        <f t="shared" si="6"/>
        <v>3393</v>
      </c>
      <c r="O22" s="316">
        <f t="shared" si="6"/>
        <v>0</v>
      </c>
      <c r="P22" s="315">
        <f t="shared" si="6"/>
        <v>75462</v>
      </c>
      <c r="Q22" s="316">
        <f t="shared" si="6"/>
        <v>66020</v>
      </c>
      <c r="R22" s="316">
        <f t="shared" si="6"/>
        <v>6801</v>
      </c>
      <c r="S22" s="331">
        <f t="shared" si="6"/>
        <v>0</v>
      </c>
      <c r="T22" s="74"/>
      <c r="U22" s="3"/>
      <c r="V22" s="3"/>
      <c r="W22" s="3"/>
      <c r="X22" s="3"/>
      <c r="Y22" s="3"/>
      <c r="Z22" s="3"/>
      <c r="AA22" s="3"/>
      <c r="AB22" s="3"/>
      <c r="AC22" s="3"/>
    </row>
    <row r="23" spans="1:29" ht="8.25" customHeight="1">
      <c r="A23" s="213"/>
      <c r="B23" s="213"/>
      <c r="C23" s="220"/>
      <c r="D23" s="313"/>
      <c r="E23" s="314"/>
      <c r="F23" s="314"/>
      <c r="G23" s="314"/>
      <c r="H23" s="21"/>
      <c r="I23" s="26"/>
      <c r="J23" s="26"/>
      <c r="K23" s="26"/>
      <c r="L23" s="21"/>
      <c r="M23" s="26"/>
      <c r="N23" s="26"/>
      <c r="O23" s="26"/>
      <c r="P23" s="21"/>
      <c r="Q23" s="26"/>
      <c r="R23" s="26"/>
      <c r="S23" s="87"/>
      <c r="T23" s="74"/>
      <c r="U23" s="3"/>
      <c r="V23" s="3"/>
      <c r="W23" s="3"/>
      <c r="X23" s="3"/>
      <c r="Y23" s="3"/>
      <c r="Z23" s="3"/>
      <c r="AA23" s="3"/>
      <c r="AB23" s="3"/>
      <c r="AC23" s="3"/>
    </row>
    <row r="24" spans="1:29" ht="12.75">
      <c r="A24" s="213">
        <v>10</v>
      </c>
      <c r="B24" s="213" t="s">
        <v>68</v>
      </c>
      <c r="C24" s="220"/>
      <c r="D24" s="313">
        <f>ROUND(H24+L24+P24,0)</f>
        <v>0</v>
      </c>
      <c r="E24" s="314">
        <f>ROUND(I24+M24+Q24,0)</f>
        <v>0</v>
      </c>
      <c r="F24" s="314">
        <f>ROUND(J24+N24+R24,0)</f>
        <v>0</v>
      </c>
      <c r="G24" s="314">
        <f>ROUND(K24+O24+S24,0)</f>
        <v>0</v>
      </c>
      <c r="H24" s="21">
        <f>'Budget-Activity Calc'!L68</f>
        <v>0</v>
      </c>
      <c r="I24" s="26">
        <f>'Budget-Activity Calc'!M68</f>
        <v>0</v>
      </c>
      <c r="J24" s="26">
        <f>'Budget-Activity Calc'!N68</f>
        <v>0</v>
      </c>
      <c r="K24" s="26">
        <f>'Budget-Activity Calc'!O68</f>
        <v>0</v>
      </c>
      <c r="L24" s="21">
        <f>'Budget-Activity Calc'!P68</f>
        <v>0</v>
      </c>
      <c r="M24" s="26">
        <f>'Budget-Activity Calc'!Q68</f>
        <v>0</v>
      </c>
      <c r="N24" s="26">
        <f>'Budget-Activity Calc'!R68</f>
        <v>0</v>
      </c>
      <c r="O24" s="26">
        <f>'Budget-Activity Calc'!S68</f>
        <v>0</v>
      </c>
      <c r="P24" s="21">
        <f>'Budget-Activity Calc'!T68</f>
        <v>0</v>
      </c>
      <c r="Q24" s="26">
        <f>'Budget-Activity Calc'!U68</f>
        <v>0</v>
      </c>
      <c r="R24" s="26">
        <f>'Budget-Activity Calc'!V68</f>
        <v>0</v>
      </c>
      <c r="S24" s="87">
        <f>'Budget-Activity Calc'!W68</f>
        <v>0</v>
      </c>
      <c r="T24" s="74"/>
      <c r="U24" s="3"/>
      <c r="V24" s="3"/>
      <c r="W24" s="3"/>
      <c r="X24" s="3"/>
      <c r="Y24" s="3"/>
      <c r="Z24" s="3"/>
      <c r="AA24" s="3"/>
      <c r="AB24" s="3"/>
      <c r="AC24" s="3"/>
    </row>
    <row r="25" spans="1:29" ht="8.25" customHeight="1">
      <c r="A25" s="213"/>
      <c r="B25" s="213"/>
      <c r="C25" s="220"/>
      <c r="D25" s="313"/>
      <c r="E25" s="314"/>
      <c r="F25" s="314"/>
      <c r="G25" s="314"/>
      <c r="H25" s="21"/>
      <c r="I25" s="26"/>
      <c r="J25" s="26"/>
      <c r="K25" s="26"/>
      <c r="L25" s="21"/>
      <c r="M25" s="26"/>
      <c r="N25" s="26"/>
      <c r="O25" s="26"/>
      <c r="P25" s="21"/>
      <c r="Q25" s="26"/>
      <c r="R25" s="26"/>
      <c r="S25" s="87"/>
      <c r="T25" s="74"/>
      <c r="U25" s="3"/>
      <c r="V25" s="3"/>
      <c r="W25" s="3"/>
      <c r="X25" s="3"/>
      <c r="Y25" s="3"/>
      <c r="Z25" s="3"/>
      <c r="AA25" s="3"/>
      <c r="AB25" s="3"/>
      <c r="AC25" s="3"/>
    </row>
    <row r="26" spans="1:29" ht="12.75">
      <c r="A26" s="213">
        <v>11</v>
      </c>
      <c r="B26" s="213" t="s">
        <v>69</v>
      </c>
      <c r="C26" s="220"/>
      <c r="D26" s="313">
        <f>ROUND(H26+L26+P26,0)</f>
        <v>0</v>
      </c>
      <c r="E26" s="314">
        <f>ROUND(I26+M26+Q26,0)</f>
        <v>0</v>
      </c>
      <c r="F26" s="314">
        <f>ROUND(J26+N26+R26,0)</f>
        <v>0</v>
      </c>
      <c r="G26" s="314">
        <f>ROUND(K26+O26+S26,0)</f>
        <v>0</v>
      </c>
      <c r="H26" s="21">
        <f>'Budget-Activity Calc'!L69</f>
        <v>0</v>
      </c>
      <c r="I26" s="26">
        <f>'Budget-Activity Calc'!M69</f>
        <v>0</v>
      </c>
      <c r="J26" s="26">
        <f>'Budget-Activity Calc'!N69</f>
        <v>0</v>
      </c>
      <c r="K26" s="26">
        <f>'Budget-Activity Calc'!O69</f>
        <v>0</v>
      </c>
      <c r="L26" s="21">
        <f>'Budget-Activity Calc'!P69</f>
        <v>0</v>
      </c>
      <c r="M26" s="26">
        <f>'Budget-Activity Calc'!Q69</f>
        <v>0</v>
      </c>
      <c r="N26" s="26">
        <f>'Budget-Activity Calc'!R69</f>
        <v>0</v>
      </c>
      <c r="O26" s="26">
        <f>'Budget-Activity Calc'!S69</f>
        <v>0</v>
      </c>
      <c r="P26" s="21">
        <f>'Budget-Activity Calc'!T69</f>
        <v>0</v>
      </c>
      <c r="Q26" s="26">
        <f>'Budget-Activity Calc'!U69</f>
        <v>0</v>
      </c>
      <c r="R26" s="26">
        <f>'Budget-Activity Calc'!V69</f>
        <v>0</v>
      </c>
      <c r="S26" s="87">
        <f>'Budget-Activity Calc'!W69</f>
        <v>0</v>
      </c>
      <c r="T26" s="74"/>
      <c r="U26" s="3"/>
      <c r="V26" s="3"/>
      <c r="W26" s="3"/>
      <c r="X26" s="3"/>
      <c r="Y26" s="3"/>
      <c r="Z26" s="3"/>
      <c r="AA26" s="3"/>
      <c r="AB26" s="3"/>
      <c r="AC26" s="3"/>
    </row>
    <row r="27" spans="1:29" ht="9.75" customHeight="1">
      <c r="A27" s="213" t="s">
        <v>58</v>
      </c>
      <c r="B27" s="213"/>
      <c r="C27" s="220"/>
      <c r="D27" s="313"/>
      <c r="E27" s="314"/>
      <c r="F27" s="314"/>
      <c r="G27" s="314"/>
      <c r="H27" s="21"/>
      <c r="I27" s="26"/>
      <c r="J27" s="26"/>
      <c r="K27" s="26"/>
      <c r="L27" s="21"/>
      <c r="M27" s="26"/>
      <c r="N27" s="26"/>
      <c r="O27" s="26"/>
      <c r="P27" s="21"/>
      <c r="Q27" s="26"/>
      <c r="R27" s="26"/>
      <c r="S27" s="87"/>
      <c r="T27" s="74"/>
      <c r="U27" s="3"/>
      <c r="V27" s="3"/>
      <c r="W27" s="3"/>
      <c r="X27" s="3"/>
      <c r="Y27" s="3"/>
      <c r="Z27" s="3"/>
      <c r="AA27" s="3"/>
      <c r="AB27" s="3"/>
      <c r="AC27" s="3"/>
    </row>
    <row r="28" spans="1:29" ht="12.75">
      <c r="A28" s="213">
        <v>12</v>
      </c>
      <c r="B28" s="213" t="s">
        <v>70</v>
      </c>
      <c r="C28" s="220"/>
      <c r="D28" s="313">
        <f>ROUND(H28+L28+P28,0)</f>
        <v>63000</v>
      </c>
      <c r="E28" s="314">
        <f>ROUND(I28+M28+Q28,0)</f>
        <v>135900</v>
      </c>
      <c r="F28" s="314">
        <f>ROUND(J28+N28+R28,0)</f>
        <v>24000</v>
      </c>
      <c r="G28" s="314">
        <f>ROUND(K28+O28+S28,0)</f>
        <v>0</v>
      </c>
      <c r="H28" s="21">
        <f>'Budget-Activity Calc'!L70</f>
        <v>49800</v>
      </c>
      <c r="I28" s="26">
        <f>'Budget-Activity Calc'!M70</f>
        <v>45300</v>
      </c>
      <c r="J28" s="26">
        <f>'Budget-Activity Calc'!N70</f>
        <v>8000</v>
      </c>
      <c r="K28" s="26">
        <f>'Budget-Activity Calc'!O70</f>
        <v>0</v>
      </c>
      <c r="L28" s="21">
        <f>'Budget-Activity Calc'!P70</f>
        <v>6600</v>
      </c>
      <c r="M28" s="26">
        <f>'Budget-Activity Calc'!Q70</f>
        <v>45300</v>
      </c>
      <c r="N28" s="26">
        <f>'Budget-Activity Calc'!R70</f>
        <v>8000</v>
      </c>
      <c r="O28" s="26">
        <f>'Budget-Activity Calc'!S70</f>
        <v>0</v>
      </c>
      <c r="P28" s="21">
        <f>'Budget-Activity Calc'!T70</f>
        <v>6600</v>
      </c>
      <c r="Q28" s="26">
        <f>'Budget-Activity Calc'!U70</f>
        <v>45300</v>
      </c>
      <c r="R28" s="26">
        <f>'Budget-Activity Calc'!V70</f>
        <v>8000</v>
      </c>
      <c r="S28" s="87">
        <f>'Budget-Activity Calc'!W70</f>
        <v>0</v>
      </c>
      <c r="T28" s="74"/>
      <c r="U28" s="3"/>
      <c r="V28" s="3"/>
      <c r="W28" s="3"/>
      <c r="X28" s="3"/>
      <c r="Y28" s="3"/>
      <c r="Z28" s="3"/>
      <c r="AA28" s="3"/>
      <c r="AB28" s="3"/>
      <c r="AC28" s="3"/>
    </row>
    <row r="29" spans="1:29" ht="9" customHeight="1">
      <c r="A29" s="213"/>
      <c r="B29" s="213"/>
      <c r="C29" s="220"/>
      <c r="D29" s="313"/>
      <c r="E29" s="314"/>
      <c r="F29" s="314"/>
      <c r="G29" s="314"/>
      <c r="H29" s="21"/>
      <c r="I29" s="26"/>
      <c r="J29" s="26"/>
      <c r="K29" s="26"/>
      <c r="L29" s="21"/>
      <c r="M29" s="26"/>
      <c r="N29" s="26"/>
      <c r="O29" s="26"/>
      <c r="P29" s="21"/>
      <c r="Q29" s="26"/>
      <c r="R29" s="26"/>
      <c r="S29" s="87"/>
      <c r="T29" s="74"/>
      <c r="U29" s="3"/>
      <c r="V29" s="3"/>
      <c r="W29" s="3"/>
      <c r="X29" s="3"/>
      <c r="Y29" s="3"/>
      <c r="Z29" s="3"/>
      <c r="AA29" s="3"/>
      <c r="AB29" s="3"/>
      <c r="AC29" s="3"/>
    </row>
    <row r="30" spans="1:29" ht="12.75">
      <c r="A30" s="213">
        <v>13</v>
      </c>
      <c r="B30" s="213" t="s">
        <v>71</v>
      </c>
      <c r="C30" s="220"/>
      <c r="D30" s="313">
        <f>ROUND(H30+L30+P30,0)</f>
        <v>0</v>
      </c>
      <c r="E30" s="314">
        <f>ROUND(I30+M30+Q30,0)</f>
        <v>0</v>
      </c>
      <c r="F30" s="314">
        <f>ROUND(J30+N30+R30,0)</f>
        <v>0</v>
      </c>
      <c r="G30" s="314">
        <f>ROUND(K30+O30+S30,0)</f>
        <v>0</v>
      </c>
      <c r="H30" s="21">
        <f>'Budget-Activity Calc'!L71</f>
        <v>0</v>
      </c>
      <c r="I30" s="26">
        <f>'Budget-Activity Calc'!M71</f>
        <v>0</v>
      </c>
      <c r="J30" s="26">
        <f>'Budget-Activity Calc'!N71</f>
        <v>0</v>
      </c>
      <c r="K30" s="26">
        <f>'Budget-Activity Calc'!O71</f>
        <v>0</v>
      </c>
      <c r="L30" s="21">
        <f>'Budget-Activity Calc'!P71</f>
        <v>0</v>
      </c>
      <c r="M30" s="26">
        <f>'Budget-Activity Calc'!Q71</f>
        <v>0</v>
      </c>
      <c r="N30" s="26">
        <f>'Budget-Activity Calc'!R71</f>
        <v>0</v>
      </c>
      <c r="O30" s="26">
        <f>'Budget-Activity Calc'!S71</f>
        <v>0</v>
      </c>
      <c r="P30" s="21">
        <f>'Budget-Activity Calc'!T71</f>
        <v>0</v>
      </c>
      <c r="Q30" s="26">
        <f>'Budget-Activity Calc'!U71</f>
        <v>0</v>
      </c>
      <c r="R30" s="26">
        <f>'Budget-Activity Calc'!V71</f>
        <v>0</v>
      </c>
      <c r="S30" s="87">
        <f>'Budget-Activity Calc'!W71</f>
        <v>0</v>
      </c>
      <c r="T30" s="74"/>
      <c r="U30" s="3"/>
      <c r="V30" s="3"/>
      <c r="W30" s="3"/>
      <c r="X30" s="3"/>
      <c r="Y30" s="3"/>
      <c r="Z30" s="3"/>
      <c r="AA30" s="3"/>
      <c r="AB30" s="3"/>
      <c r="AC30" s="3"/>
    </row>
    <row r="31" spans="1:29" ht="8.25" customHeight="1">
      <c r="A31" s="213"/>
      <c r="B31" s="213"/>
      <c r="C31" s="220"/>
      <c r="D31" s="313"/>
      <c r="E31" s="314"/>
      <c r="F31" s="314"/>
      <c r="G31" s="314"/>
      <c r="H31" s="42"/>
      <c r="I31" s="43"/>
      <c r="J31" s="43"/>
      <c r="K31" s="43"/>
      <c r="L31" s="42"/>
      <c r="M31" s="43"/>
      <c r="N31" s="43"/>
      <c r="O31" s="43"/>
      <c r="P31" s="42"/>
      <c r="Q31" s="43"/>
      <c r="R31" s="43"/>
      <c r="S31" s="89"/>
      <c r="T31" s="74"/>
      <c r="U31" s="3"/>
      <c r="V31" s="3"/>
      <c r="W31" s="3"/>
      <c r="X31" s="3"/>
      <c r="Y31" s="3"/>
      <c r="Z31" s="3"/>
      <c r="AA31" s="3"/>
      <c r="AB31" s="3"/>
      <c r="AC31" s="3"/>
    </row>
    <row r="32" spans="1:29" ht="12.75">
      <c r="A32" s="210"/>
      <c r="B32" s="210" t="s">
        <v>72</v>
      </c>
      <c r="C32" s="221"/>
      <c r="D32" s="315"/>
      <c r="E32" s="316"/>
      <c r="F32" s="316"/>
      <c r="G32" s="316"/>
      <c r="H32" s="44"/>
      <c r="I32" s="45"/>
      <c r="J32" s="45"/>
      <c r="K32" s="45"/>
      <c r="L32" s="44"/>
      <c r="M32" s="45"/>
      <c r="N32" s="45"/>
      <c r="O32" s="45"/>
      <c r="P32" s="44"/>
      <c r="Q32" s="45"/>
      <c r="R32" s="45"/>
      <c r="S32" s="90"/>
      <c r="T32" s="74"/>
      <c r="U32" s="3"/>
      <c r="V32" s="3"/>
      <c r="W32" s="3"/>
      <c r="X32" s="3"/>
      <c r="Y32" s="3"/>
      <c r="Z32" s="3"/>
      <c r="AA32" s="3"/>
      <c r="AB32" s="3"/>
      <c r="AC32" s="3"/>
    </row>
    <row r="33" spans="1:29" ht="12.75">
      <c r="A33" s="215">
        <v>14</v>
      </c>
      <c r="B33" s="215" t="s">
        <v>116</v>
      </c>
      <c r="C33" s="220"/>
      <c r="D33" s="313">
        <f>H33+L33+P33</f>
        <v>299562</v>
      </c>
      <c r="E33" s="314">
        <f>I33+M33+Q33</f>
        <v>333300</v>
      </c>
      <c r="F33" s="314">
        <f>J33+N33+R33</f>
        <v>191725</v>
      </c>
      <c r="G33" s="314">
        <f>K33+O33+S33</f>
        <v>0</v>
      </c>
      <c r="H33" s="325">
        <f aca="true" t="shared" si="7" ref="H33:S33">H12+H14+H17+H22+H24+H26+H28+H30</f>
        <v>132063</v>
      </c>
      <c r="I33" s="326">
        <f t="shared" si="7"/>
        <v>111320</v>
      </c>
      <c r="J33" s="326">
        <f t="shared" si="7"/>
        <v>58966</v>
      </c>
      <c r="K33" s="326">
        <f t="shared" si="7"/>
        <v>0</v>
      </c>
      <c r="L33" s="325">
        <f t="shared" si="7"/>
        <v>85437</v>
      </c>
      <c r="M33" s="326">
        <f t="shared" si="7"/>
        <v>110660</v>
      </c>
      <c r="N33" s="326">
        <f t="shared" si="7"/>
        <v>63888</v>
      </c>
      <c r="O33" s="326">
        <f t="shared" si="7"/>
        <v>0</v>
      </c>
      <c r="P33" s="325">
        <f t="shared" si="7"/>
        <v>82062</v>
      </c>
      <c r="Q33" s="326">
        <f t="shared" si="7"/>
        <v>111320</v>
      </c>
      <c r="R33" s="326">
        <f t="shared" si="7"/>
        <v>68871</v>
      </c>
      <c r="S33" s="327">
        <f t="shared" si="7"/>
        <v>0</v>
      </c>
      <c r="T33" s="74"/>
      <c r="U33" s="3"/>
      <c r="V33" s="3"/>
      <c r="W33" s="3"/>
      <c r="X33" s="3"/>
      <c r="Y33" s="3"/>
      <c r="Z33" s="3"/>
      <c r="AA33" s="3"/>
      <c r="AB33" s="3"/>
      <c r="AC33" s="3"/>
    </row>
    <row r="34" spans="1:29" ht="12.75">
      <c r="A34" s="215">
        <v>15</v>
      </c>
      <c r="B34" s="215" t="s">
        <v>336</v>
      </c>
      <c r="C34" s="222"/>
      <c r="D34" s="310" t="s">
        <v>75</v>
      </c>
      <c r="E34" s="311"/>
      <c r="F34" s="311"/>
      <c r="G34" s="317">
        <f>D33+E33+F33+G33</f>
        <v>824587</v>
      </c>
      <c r="H34" s="310" t="s">
        <v>77</v>
      </c>
      <c r="I34" s="311"/>
      <c r="J34" s="311"/>
      <c r="K34" s="317">
        <f>ROUND(H33+I33+J33+K33,0)</f>
        <v>302349</v>
      </c>
      <c r="L34" s="310" t="s">
        <v>79</v>
      </c>
      <c r="M34" s="311"/>
      <c r="N34" s="311"/>
      <c r="O34" s="317">
        <f>ROUND(L33+M33+N33+O33,0)</f>
        <v>259985</v>
      </c>
      <c r="P34" s="310" t="s">
        <v>80</v>
      </c>
      <c r="Q34" s="311"/>
      <c r="R34" s="311"/>
      <c r="S34" s="317">
        <f>ROUND(P33+Q33+R33+S33,0)</f>
        <v>262253</v>
      </c>
      <c r="T34" s="74"/>
      <c r="U34" s="3"/>
      <c r="V34" s="3"/>
      <c r="W34" s="3"/>
      <c r="X34" s="3"/>
      <c r="Y34" s="3"/>
      <c r="Z34" s="3"/>
      <c r="AA34" s="3"/>
      <c r="AB34" s="3"/>
      <c r="AC34" s="3"/>
    </row>
    <row r="35" spans="1:29" ht="12.75">
      <c r="A35" s="210" t="s">
        <v>59</v>
      </c>
      <c r="B35" s="216"/>
      <c r="C35" s="221"/>
      <c r="D35" s="223" t="s">
        <v>5</v>
      </c>
      <c r="E35" s="224" t="s">
        <v>14</v>
      </c>
      <c r="F35" s="224" t="s">
        <v>20</v>
      </c>
      <c r="G35" s="224" t="s">
        <v>8</v>
      </c>
      <c r="H35" s="223" t="s">
        <v>17</v>
      </c>
      <c r="I35" s="224" t="s">
        <v>3</v>
      </c>
      <c r="J35" s="224" t="s">
        <v>78</v>
      </c>
      <c r="K35" s="224" t="s">
        <v>23</v>
      </c>
      <c r="L35" s="223" t="s">
        <v>27</v>
      </c>
      <c r="M35" s="224" t="s">
        <v>1</v>
      </c>
      <c r="N35" s="224" t="s">
        <v>30</v>
      </c>
      <c r="O35" s="224" t="s">
        <v>32</v>
      </c>
      <c r="P35" s="223" t="s">
        <v>4</v>
      </c>
      <c r="Q35" s="224" t="s">
        <v>7</v>
      </c>
      <c r="R35" s="224" t="s">
        <v>6</v>
      </c>
      <c r="S35" s="225" t="s">
        <v>34</v>
      </c>
      <c r="T35" s="74"/>
      <c r="U35" s="3"/>
      <c r="V35" s="3"/>
      <c r="W35" s="3"/>
      <c r="X35" s="3"/>
      <c r="Y35" s="3"/>
      <c r="Z35" s="3"/>
      <c r="AA35" s="3"/>
      <c r="AB35" s="3"/>
      <c r="AC35" s="3"/>
    </row>
    <row r="36" spans="1:29" ht="13.5">
      <c r="A36" s="212">
        <v>16</v>
      </c>
      <c r="B36" s="212" t="s">
        <v>337</v>
      </c>
      <c r="C36" s="46">
        <f>'Budget-Fringe'!F29</f>
        <v>0.1</v>
      </c>
      <c r="D36" s="318"/>
      <c r="E36" s="319"/>
      <c r="F36" s="316">
        <f>J36+N36+R36</f>
        <v>82459</v>
      </c>
      <c r="G36" s="319"/>
      <c r="H36" s="318"/>
      <c r="I36" s="319"/>
      <c r="J36" s="328">
        <f>K34*$C36</f>
        <v>30235</v>
      </c>
      <c r="K36" s="319"/>
      <c r="L36" s="318"/>
      <c r="M36" s="319"/>
      <c r="N36" s="328">
        <f>O34*$C36</f>
        <v>25999</v>
      </c>
      <c r="O36" s="319"/>
      <c r="P36" s="318"/>
      <c r="Q36" s="319"/>
      <c r="R36" s="328">
        <f>S34*$C36</f>
        <v>26225</v>
      </c>
      <c r="S36" s="319"/>
      <c r="T36" s="74"/>
      <c r="U36" s="3"/>
      <c r="V36" s="3"/>
      <c r="W36" s="3"/>
      <c r="X36" s="3"/>
      <c r="Y36" s="3"/>
      <c r="Z36" s="3"/>
      <c r="AA36" s="3"/>
      <c r="AB36" s="3"/>
      <c r="AC36" s="3"/>
    </row>
    <row r="37" spans="1:29" ht="12.75">
      <c r="A37" s="215">
        <v>17</v>
      </c>
      <c r="B37" s="215" t="s">
        <v>332</v>
      </c>
      <c r="C37" s="226"/>
      <c r="D37" s="320"/>
      <c r="E37" s="321"/>
      <c r="F37" s="322">
        <f>F36/(SUM($D$39:$G$39))</f>
        <v>0.091</v>
      </c>
      <c r="G37" s="321"/>
      <c r="H37" s="320"/>
      <c r="I37" s="321"/>
      <c r="J37" s="322">
        <f>J36/(SUM($H$39:$K$39))</f>
        <v>0.091</v>
      </c>
      <c r="K37" s="321"/>
      <c r="L37" s="320"/>
      <c r="M37" s="321"/>
      <c r="N37" s="322">
        <f>N36/(SUM($L$39:$N$39))</f>
        <v>0.091</v>
      </c>
      <c r="O37" s="321"/>
      <c r="P37" s="320"/>
      <c r="Q37" s="321"/>
      <c r="R37" s="322">
        <f>R36/(SUM($P$39:$S$39))</f>
        <v>0.091</v>
      </c>
      <c r="S37" s="321"/>
      <c r="T37" s="74"/>
      <c r="U37" s="3"/>
      <c r="V37" s="3"/>
      <c r="W37" s="3"/>
      <c r="X37" s="3"/>
      <c r="Y37" s="3"/>
      <c r="Z37" s="3"/>
      <c r="AA37" s="3"/>
      <c r="AB37" s="3"/>
      <c r="AC37" s="3"/>
    </row>
    <row r="38" spans="1:29" ht="12.75">
      <c r="A38" s="212" t="s">
        <v>9</v>
      </c>
      <c r="B38" s="217"/>
      <c r="C38" s="188"/>
      <c r="D38" s="223" t="s">
        <v>5</v>
      </c>
      <c r="E38" s="224" t="s">
        <v>14</v>
      </c>
      <c r="F38" s="224" t="s">
        <v>20</v>
      </c>
      <c r="G38" s="224" t="s">
        <v>8</v>
      </c>
      <c r="H38" s="223" t="s">
        <v>17</v>
      </c>
      <c r="I38" s="224" t="s">
        <v>3</v>
      </c>
      <c r="J38" s="224" t="s">
        <v>78</v>
      </c>
      <c r="K38" s="224" t="s">
        <v>23</v>
      </c>
      <c r="L38" s="223" t="s">
        <v>27</v>
      </c>
      <c r="M38" s="224" t="s">
        <v>1</v>
      </c>
      <c r="N38" s="224" t="s">
        <v>30</v>
      </c>
      <c r="O38" s="224" t="s">
        <v>32</v>
      </c>
      <c r="P38" s="223" t="s">
        <v>4</v>
      </c>
      <c r="Q38" s="224" t="s">
        <v>7</v>
      </c>
      <c r="R38" s="224" t="s">
        <v>6</v>
      </c>
      <c r="S38" s="225" t="s">
        <v>34</v>
      </c>
      <c r="T38" s="74"/>
      <c r="U38" s="3"/>
      <c r="V38" s="3"/>
      <c r="W38" s="3"/>
      <c r="X38" s="3"/>
      <c r="Y38" s="3"/>
      <c r="Z38" s="3"/>
      <c r="AA38" s="3"/>
      <c r="AB38" s="3"/>
      <c r="AC38" s="3"/>
    </row>
    <row r="39" spans="1:29" ht="12.75">
      <c r="A39" s="212">
        <v>18</v>
      </c>
      <c r="B39" s="212" t="s">
        <v>333</v>
      </c>
      <c r="C39" s="188"/>
      <c r="D39" s="315">
        <f>H39+L39+P39</f>
        <v>299562</v>
      </c>
      <c r="E39" s="316">
        <f>I39+M39+Q39</f>
        <v>333300</v>
      </c>
      <c r="F39" s="316">
        <f>J39+N39+R39</f>
        <v>274184</v>
      </c>
      <c r="G39" s="316">
        <f>K39+O39+S39</f>
        <v>0</v>
      </c>
      <c r="H39" s="329">
        <f aca="true" t="shared" si="8" ref="H39:S39">H33+H36</f>
        <v>132063</v>
      </c>
      <c r="I39" s="328">
        <f t="shared" si="8"/>
        <v>111320</v>
      </c>
      <c r="J39" s="328">
        <f t="shared" si="8"/>
        <v>89201</v>
      </c>
      <c r="K39" s="328">
        <f t="shared" si="8"/>
        <v>0</v>
      </c>
      <c r="L39" s="329">
        <f t="shared" si="8"/>
        <v>85437</v>
      </c>
      <c r="M39" s="328">
        <f t="shared" si="8"/>
        <v>110660</v>
      </c>
      <c r="N39" s="328">
        <f t="shared" si="8"/>
        <v>89887</v>
      </c>
      <c r="O39" s="328">
        <f t="shared" si="8"/>
        <v>0</v>
      </c>
      <c r="P39" s="329">
        <f t="shared" si="8"/>
        <v>82062</v>
      </c>
      <c r="Q39" s="328">
        <f t="shared" si="8"/>
        <v>111320</v>
      </c>
      <c r="R39" s="328">
        <f t="shared" si="8"/>
        <v>95096</v>
      </c>
      <c r="S39" s="330">
        <f t="shared" si="8"/>
        <v>0</v>
      </c>
      <c r="T39" s="74"/>
      <c r="U39" s="3"/>
      <c r="V39" s="3"/>
      <c r="W39" s="3"/>
      <c r="X39" s="3"/>
      <c r="Y39" s="3"/>
      <c r="Z39" s="3"/>
      <c r="AA39" s="3"/>
      <c r="AB39" s="3"/>
      <c r="AC39" s="3"/>
    </row>
    <row r="40" spans="1:29" ht="12.75">
      <c r="A40" s="215">
        <v>19</v>
      </c>
      <c r="B40" s="215" t="s">
        <v>332</v>
      </c>
      <c r="C40" s="226"/>
      <c r="D40" s="323">
        <f>D39/(SUM($D$39:$G$39))</f>
        <v>0.33</v>
      </c>
      <c r="E40" s="322">
        <f>E39/(SUM($D$39:$G$39))</f>
        <v>0.367</v>
      </c>
      <c r="F40" s="322">
        <f>F39/(SUM($D$39:$G$39))</f>
        <v>0.302</v>
      </c>
      <c r="G40" s="322">
        <f>G39/(SUM($D$39:$G$39))</f>
        <v>0</v>
      </c>
      <c r="H40" s="100"/>
      <c r="I40" s="101"/>
      <c r="J40" s="101"/>
      <c r="K40" s="101"/>
      <c r="L40" s="100"/>
      <c r="M40" s="101"/>
      <c r="N40" s="101"/>
      <c r="O40" s="101"/>
      <c r="P40" s="100"/>
      <c r="Q40" s="101"/>
      <c r="R40" s="101"/>
      <c r="S40" s="101"/>
      <c r="T40" s="74"/>
      <c r="U40" s="3"/>
      <c r="V40" s="3"/>
      <c r="W40" s="3"/>
      <c r="X40" s="3"/>
      <c r="Y40" s="3"/>
      <c r="Z40" s="3"/>
      <c r="AA40" s="3"/>
      <c r="AB40" s="3"/>
      <c r="AC40" s="3"/>
    </row>
    <row r="41" spans="1:29" ht="12.75">
      <c r="A41" s="218" t="s">
        <v>60</v>
      </c>
      <c r="B41" s="219"/>
      <c r="C41" s="227"/>
      <c r="D41" s="324"/>
      <c r="E41" s="324"/>
      <c r="F41" s="324"/>
      <c r="G41" s="324"/>
      <c r="H41" s="46"/>
      <c r="I41" s="46"/>
      <c r="J41" s="46"/>
      <c r="K41" s="46"/>
      <c r="L41" s="46"/>
      <c r="M41" s="46"/>
      <c r="N41" s="46"/>
      <c r="O41" s="46"/>
      <c r="P41" s="46"/>
      <c r="Q41" s="46"/>
      <c r="R41" s="46"/>
      <c r="S41" s="91"/>
      <c r="T41" s="74"/>
      <c r="U41" s="3"/>
      <c r="V41" s="3"/>
      <c r="W41" s="3"/>
      <c r="X41" s="3"/>
      <c r="Y41" s="3"/>
      <c r="Z41" s="3"/>
      <c r="AA41" s="3"/>
      <c r="AB41" s="3"/>
      <c r="AC41" s="3"/>
    </row>
    <row r="42" spans="1:29" ht="12.75">
      <c r="A42" s="212">
        <v>20</v>
      </c>
      <c r="B42" s="212" t="s">
        <v>10</v>
      </c>
      <c r="C42" s="228"/>
      <c r="D42" s="310" t="s">
        <v>75</v>
      </c>
      <c r="E42" s="312"/>
      <c r="F42" s="312"/>
      <c r="G42" s="316">
        <f>K42+O42+S42</f>
        <v>907046</v>
      </c>
      <c r="H42" s="47" t="s">
        <v>77</v>
      </c>
      <c r="I42" s="48"/>
      <c r="J42" s="48"/>
      <c r="K42" s="316">
        <f>SUM(H39:K39)</f>
        <v>332584</v>
      </c>
      <c r="L42" s="47" t="s">
        <v>79</v>
      </c>
      <c r="M42" s="48"/>
      <c r="N42" s="48"/>
      <c r="O42" s="316">
        <f>SUM(L39:O39)</f>
        <v>285984</v>
      </c>
      <c r="P42" s="47" t="s">
        <v>80</v>
      </c>
      <c r="Q42" s="48"/>
      <c r="R42" s="48"/>
      <c r="S42" s="331">
        <f>SUM(P39:S39)</f>
        <v>288478</v>
      </c>
      <c r="T42" s="74"/>
      <c r="U42" s="3"/>
      <c r="V42" s="3"/>
      <c r="W42" s="3"/>
      <c r="X42" s="3"/>
      <c r="Y42" s="3"/>
      <c r="Z42" s="3"/>
      <c r="AA42" s="3"/>
      <c r="AB42" s="3"/>
      <c r="AC42" s="3"/>
    </row>
    <row r="43" spans="1:29" ht="7.5" customHeight="1">
      <c r="A43" s="94"/>
      <c r="B43" s="6"/>
      <c r="C43" s="3"/>
      <c r="D43" s="49"/>
      <c r="E43" s="50"/>
      <c r="F43" s="50"/>
      <c r="G43" s="50"/>
      <c r="H43" s="51"/>
      <c r="I43" s="22"/>
      <c r="J43" s="22"/>
      <c r="K43" s="22"/>
      <c r="L43" s="51"/>
      <c r="M43" s="22"/>
      <c r="N43" s="22"/>
      <c r="O43" s="22"/>
      <c r="P43" s="51"/>
      <c r="Q43" s="22"/>
      <c r="R43" s="22"/>
      <c r="S43" s="76"/>
      <c r="T43" s="74"/>
      <c r="U43" s="3"/>
      <c r="V43" s="3"/>
      <c r="W43" s="3"/>
      <c r="X43" s="3"/>
      <c r="Y43" s="3"/>
      <c r="Z43" s="3"/>
      <c r="AA43" s="3"/>
      <c r="AB43" s="3"/>
      <c r="AC43" s="3"/>
    </row>
    <row r="44" spans="1:29" ht="12.75">
      <c r="A44" s="4"/>
      <c r="B44" s="4"/>
      <c r="C44" s="4"/>
      <c r="D44" s="4"/>
      <c r="E44" s="4"/>
      <c r="F44" s="4"/>
      <c r="G44" s="4"/>
      <c r="H44" s="4"/>
      <c r="I44" s="4"/>
      <c r="J44" s="4"/>
      <c r="K44" s="4"/>
      <c r="L44" s="4"/>
      <c r="M44" s="4"/>
      <c r="N44" s="4"/>
      <c r="O44" s="4"/>
      <c r="P44" s="4"/>
      <c r="Q44" s="4"/>
      <c r="R44" s="4"/>
      <c r="S44" s="4"/>
      <c r="T44" s="3"/>
      <c r="U44" s="3"/>
      <c r="V44" s="3"/>
      <c r="W44" s="3"/>
      <c r="X44" s="3"/>
      <c r="Y44" s="3"/>
      <c r="Z44" s="3"/>
      <c r="AA44" s="3"/>
      <c r="AB44" s="3"/>
      <c r="AC44" s="3"/>
    </row>
    <row r="45" spans="1:29" ht="12.75">
      <c r="A45" s="3"/>
      <c r="B45" s="3"/>
      <c r="C45" s="564" t="s">
        <v>73</v>
      </c>
      <c r="D45" s="3"/>
      <c r="E45" s="3"/>
      <c r="F45" s="3"/>
      <c r="G45" s="3"/>
      <c r="H45" s="3"/>
      <c r="I45" s="3"/>
      <c r="J45" s="3"/>
      <c r="K45" s="3"/>
      <c r="L45" s="3"/>
      <c r="M45" s="3"/>
      <c r="N45" s="3"/>
      <c r="O45" s="3"/>
      <c r="P45" s="3"/>
      <c r="Q45" s="102">
        <f ca="1">NOW()</f>
        <v>42297.5383043981</v>
      </c>
      <c r="R45" s="52">
        <f ca="1">NOW()</f>
        <v>42297.5383043981</v>
      </c>
      <c r="S45" s="3"/>
      <c r="T45" s="3"/>
      <c r="U45" s="3"/>
      <c r="V45" s="3"/>
      <c r="W45" s="3"/>
      <c r="X45" s="3"/>
      <c r="Y45" s="3"/>
      <c r="Z45" s="3"/>
      <c r="AA45" s="3"/>
      <c r="AB45" s="3"/>
      <c r="AC45" s="3"/>
    </row>
    <row r="46" spans="1:29" ht="12.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2.7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2.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2.7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2.7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2.75">
      <c r="A53" s="3"/>
      <c r="B53" s="3"/>
      <c r="C53" s="3"/>
      <c r="D53" s="3"/>
      <c r="E53" s="53"/>
      <c r="F53" s="3"/>
      <c r="G53" s="3"/>
      <c r="H53" s="3"/>
      <c r="I53" s="3"/>
      <c r="J53" s="3"/>
      <c r="K53" s="3"/>
      <c r="L53" s="3"/>
      <c r="M53" s="3"/>
      <c r="N53" s="3"/>
      <c r="O53" s="3"/>
      <c r="P53" s="3"/>
      <c r="Q53" s="3"/>
      <c r="R53" s="3"/>
      <c r="S53" s="3"/>
      <c r="T53" s="3"/>
      <c r="U53" s="3"/>
      <c r="V53" s="3"/>
      <c r="W53" s="3"/>
      <c r="X53" s="3"/>
      <c r="Y53" s="3"/>
      <c r="Z53" s="3"/>
      <c r="AA53" s="3"/>
      <c r="AB53" s="3"/>
      <c r="AC53" s="3"/>
    </row>
  </sheetData>
  <sheetProtection/>
  <printOptions/>
  <pageMargins left="0.75" right="0.25" top="0.75" bottom="0.75" header="0.3" footer="0.3"/>
  <pageSetup horizontalDpi="600" verticalDpi="600" orientation="landscape" r:id="rId3"/>
  <headerFooter>
    <oddHeader>&amp;C&amp;"Papyrus condensed,Bold"&amp;18&amp;K7030A0BARE&amp;"Papyrus condensed,Regular"  &amp;"Arial,Regular"&amp;12&amp;K000000
   &amp;"Papyrus condensed,Regular"&amp;K7030A0Business Alliance for Renewable Energy&amp;"Arial,Regular"&amp;K000000
</oddHeader>
  </headerFooter>
  <legacyDrawing r:id="rId2"/>
</worksheet>
</file>

<file path=xl/worksheets/sheet8.xml><?xml version="1.0" encoding="utf-8"?>
<worksheet xmlns="http://schemas.openxmlformats.org/spreadsheetml/2006/main" xmlns:r="http://schemas.openxmlformats.org/officeDocument/2006/relationships">
  <dimension ref="B2:W116"/>
  <sheetViews>
    <sheetView tabSelected="1" zoomScalePageLayoutView="0" workbookViewId="0" topLeftCell="A1">
      <selection activeCell="L25" sqref="L25"/>
    </sheetView>
  </sheetViews>
  <sheetFormatPr defaultColWidth="8.88671875" defaultRowHeight="15"/>
  <cols>
    <col min="1" max="1" width="7.99609375" style="106" customWidth="1"/>
    <col min="2" max="2" width="2.4453125" style="106" customWidth="1"/>
    <col min="3" max="3" width="8.88671875" style="106" customWidth="1"/>
    <col min="4" max="5" width="0.44140625" style="106" customWidth="1"/>
    <col min="6" max="6" width="8.88671875" style="106" customWidth="1"/>
    <col min="7" max="7" width="0.55078125" style="106" customWidth="1"/>
    <col min="8" max="8" width="1.4375" style="106" customWidth="1"/>
    <col min="9" max="9" width="8.88671875" style="106" customWidth="1"/>
    <col min="10" max="10" width="0.671875" style="106" customWidth="1"/>
    <col min="11" max="11" width="1.4375" style="106" customWidth="1"/>
    <col min="12" max="12" width="8.88671875" style="106" customWidth="1"/>
    <col min="13" max="13" width="0.671875" style="106" customWidth="1"/>
    <col min="14" max="14" width="1.4375" style="106" customWidth="1"/>
    <col min="15" max="15" width="8.88671875" style="106" customWidth="1"/>
    <col min="16" max="16" width="0.671875" style="106" customWidth="1"/>
    <col min="17" max="17" width="1.4375" style="106" customWidth="1"/>
    <col min="18" max="18" width="8.88671875" style="106" customWidth="1"/>
    <col min="19" max="19" width="0.671875" style="106" customWidth="1"/>
    <col min="20" max="20" width="1.4375" style="106" customWidth="1"/>
    <col min="21" max="21" width="8.88671875" style="106" customWidth="1"/>
    <col min="22" max="22" width="0.671875" style="106" customWidth="1"/>
    <col min="23" max="23" width="2.6640625" style="106" customWidth="1"/>
    <col min="24" max="16384" width="8.88671875" style="106" customWidth="1"/>
  </cols>
  <sheetData>
    <row r="1" ht="4.5" customHeight="1"/>
    <row r="2" spans="2:23" ht="11.25">
      <c r="B2" s="642" t="s">
        <v>137</v>
      </c>
      <c r="C2" s="643"/>
      <c r="D2" s="643"/>
      <c r="E2" s="643"/>
      <c r="F2" s="643"/>
      <c r="G2" s="643"/>
      <c r="H2" s="643"/>
      <c r="I2" s="643"/>
      <c r="J2" s="643"/>
      <c r="K2" s="643"/>
      <c r="L2" s="643"/>
      <c r="M2" s="643"/>
      <c r="N2" s="643"/>
      <c r="O2" s="643"/>
      <c r="P2" s="643"/>
      <c r="Q2" s="643"/>
      <c r="R2" s="643"/>
      <c r="S2" s="643"/>
      <c r="T2" s="643"/>
      <c r="U2" s="643"/>
      <c r="V2" s="644"/>
      <c r="W2" s="108"/>
    </row>
    <row r="3" spans="2:23" ht="11.25">
      <c r="B3" s="642" t="s">
        <v>118</v>
      </c>
      <c r="C3" s="643"/>
      <c r="D3" s="643"/>
      <c r="E3" s="643"/>
      <c r="F3" s="643"/>
      <c r="G3" s="643"/>
      <c r="H3" s="643"/>
      <c r="I3" s="643"/>
      <c r="J3" s="643"/>
      <c r="K3" s="643"/>
      <c r="L3" s="643"/>
      <c r="M3" s="643"/>
      <c r="N3" s="643"/>
      <c r="O3" s="643"/>
      <c r="P3" s="643"/>
      <c r="Q3" s="643"/>
      <c r="R3" s="643"/>
      <c r="S3" s="643"/>
      <c r="T3" s="643"/>
      <c r="U3" s="643"/>
      <c r="V3" s="644"/>
      <c r="W3" s="108"/>
    </row>
    <row r="4" spans="2:23" ht="11.25">
      <c r="B4" s="129"/>
      <c r="C4" s="640" t="s">
        <v>119</v>
      </c>
      <c r="D4" s="130"/>
      <c r="E4" s="131"/>
      <c r="F4" s="640" t="s">
        <v>120</v>
      </c>
      <c r="G4" s="132"/>
      <c r="H4" s="642" t="s">
        <v>93</v>
      </c>
      <c r="I4" s="643"/>
      <c r="J4" s="643"/>
      <c r="K4" s="643"/>
      <c r="L4" s="643"/>
      <c r="M4" s="644"/>
      <c r="N4" s="645" t="s">
        <v>99</v>
      </c>
      <c r="O4" s="645"/>
      <c r="P4" s="645"/>
      <c r="Q4" s="645"/>
      <c r="R4" s="645"/>
      <c r="S4" s="645"/>
      <c r="T4" s="645"/>
      <c r="U4" s="645"/>
      <c r="V4" s="646"/>
      <c r="W4" s="108"/>
    </row>
    <row r="5" spans="2:23" ht="33.75" customHeight="1">
      <c r="B5" s="129"/>
      <c r="C5" s="641"/>
      <c r="D5" s="133"/>
      <c r="E5" s="129"/>
      <c r="F5" s="641"/>
      <c r="G5" s="132"/>
      <c r="H5" s="131"/>
      <c r="I5" s="134" t="s">
        <v>87</v>
      </c>
      <c r="J5" s="132"/>
      <c r="K5" s="132"/>
      <c r="L5" s="134" t="s">
        <v>88</v>
      </c>
      <c r="M5" s="132"/>
      <c r="N5" s="131"/>
      <c r="O5" s="134" t="s">
        <v>87</v>
      </c>
      <c r="P5" s="132"/>
      <c r="Q5" s="132"/>
      <c r="R5" s="134" t="s">
        <v>88</v>
      </c>
      <c r="S5" s="132"/>
      <c r="T5" s="132"/>
      <c r="U5" s="134" t="s">
        <v>10</v>
      </c>
      <c r="V5" s="133"/>
      <c r="W5" s="107"/>
    </row>
    <row r="6" spans="2:23" ht="11.25">
      <c r="B6" s="135"/>
      <c r="C6" s="136" t="s">
        <v>81</v>
      </c>
      <c r="D6" s="137"/>
      <c r="E6" s="135"/>
      <c r="F6" s="136" t="s">
        <v>92</v>
      </c>
      <c r="G6" s="138"/>
      <c r="H6" s="135"/>
      <c r="I6" s="136" t="s">
        <v>94</v>
      </c>
      <c r="J6" s="138"/>
      <c r="K6" s="138"/>
      <c r="L6" s="136" t="s">
        <v>96</v>
      </c>
      <c r="M6" s="138"/>
      <c r="N6" s="135"/>
      <c r="O6" s="136" t="s">
        <v>100</v>
      </c>
      <c r="P6" s="138"/>
      <c r="Q6" s="138"/>
      <c r="R6" s="136" t="s">
        <v>104</v>
      </c>
      <c r="S6" s="138"/>
      <c r="T6" s="138"/>
      <c r="U6" s="136" t="s">
        <v>107</v>
      </c>
      <c r="V6" s="137"/>
      <c r="W6" s="107"/>
    </row>
    <row r="7" spans="2:22" ht="3" customHeight="1">
      <c r="B7" s="129"/>
      <c r="C7" s="132"/>
      <c r="D7" s="132"/>
      <c r="E7" s="132"/>
      <c r="F7" s="132"/>
      <c r="G7" s="132"/>
      <c r="H7" s="132"/>
      <c r="I7" s="132"/>
      <c r="J7" s="132"/>
      <c r="K7" s="132"/>
      <c r="L7" s="132"/>
      <c r="M7" s="132"/>
      <c r="N7" s="132"/>
      <c r="O7" s="132"/>
      <c r="P7" s="132"/>
      <c r="Q7" s="132"/>
      <c r="R7" s="132"/>
      <c r="S7" s="132"/>
      <c r="T7" s="132"/>
      <c r="U7" s="132"/>
      <c r="V7" s="133"/>
    </row>
    <row r="8" spans="2:22" ht="11.25">
      <c r="B8" s="129">
        <v>1</v>
      </c>
      <c r="C8" s="153" t="s">
        <v>82</v>
      </c>
      <c r="D8" s="132"/>
      <c r="E8" s="132"/>
      <c r="F8" s="153" t="s">
        <v>122</v>
      </c>
      <c r="G8" s="132"/>
      <c r="H8" s="132" t="s">
        <v>121</v>
      </c>
      <c r="I8" s="139"/>
      <c r="J8" s="132"/>
      <c r="K8" s="132" t="s">
        <v>121</v>
      </c>
      <c r="L8" s="139"/>
      <c r="M8" s="132"/>
      <c r="N8" s="132" t="s">
        <v>121</v>
      </c>
      <c r="O8" s="154">
        <f>'Budget-Period'!D39</f>
        <v>299562</v>
      </c>
      <c r="P8" s="132"/>
      <c r="Q8" s="132" t="s">
        <v>121</v>
      </c>
      <c r="R8" s="154">
        <f>'Budget-Period'!G42-O8</f>
        <v>607484</v>
      </c>
      <c r="S8" s="132"/>
      <c r="T8" s="132" t="s">
        <v>121</v>
      </c>
      <c r="U8" s="399">
        <f>O8+R8</f>
        <v>907046</v>
      </c>
      <c r="V8" s="133"/>
    </row>
    <row r="9" spans="2:23" ht="3" customHeight="1">
      <c r="B9" s="129"/>
      <c r="C9" s="132"/>
      <c r="D9" s="132"/>
      <c r="E9" s="132"/>
      <c r="F9" s="132"/>
      <c r="G9" s="132"/>
      <c r="H9" s="132"/>
      <c r="I9" s="132"/>
      <c r="J9" s="132"/>
      <c r="K9" s="132"/>
      <c r="L9" s="132"/>
      <c r="M9" s="132"/>
      <c r="N9" s="132"/>
      <c r="O9" s="132"/>
      <c r="P9" s="132"/>
      <c r="Q9" s="132"/>
      <c r="R9" s="132"/>
      <c r="S9" s="132"/>
      <c r="T9" s="132"/>
      <c r="U9" s="132"/>
      <c r="V9" s="133"/>
      <c r="W9" s="107"/>
    </row>
    <row r="10" spans="2:22" ht="3" customHeight="1">
      <c r="B10" s="129"/>
      <c r="C10" s="132"/>
      <c r="D10" s="132"/>
      <c r="E10" s="132"/>
      <c r="F10" s="132"/>
      <c r="G10" s="132"/>
      <c r="H10" s="132"/>
      <c r="I10" s="132"/>
      <c r="J10" s="132"/>
      <c r="K10" s="132"/>
      <c r="L10" s="132"/>
      <c r="M10" s="132"/>
      <c r="N10" s="132"/>
      <c r="O10" s="132"/>
      <c r="P10" s="132"/>
      <c r="Q10" s="132"/>
      <c r="R10" s="132"/>
      <c r="S10" s="132"/>
      <c r="T10" s="132"/>
      <c r="U10" s="132"/>
      <c r="V10" s="133"/>
    </row>
    <row r="11" spans="2:22" ht="11.25">
      <c r="B11" s="129">
        <v>2</v>
      </c>
      <c r="C11" s="139"/>
      <c r="D11" s="132"/>
      <c r="E11" s="132"/>
      <c r="F11" s="140"/>
      <c r="G11" s="132"/>
      <c r="H11" s="132"/>
      <c r="I11" s="139"/>
      <c r="J11" s="132"/>
      <c r="K11" s="132"/>
      <c r="L11" s="139"/>
      <c r="M11" s="132"/>
      <c r="N11" s="132"/>
      <c r="O11" s="139"/>
      <c r="P11" s="132"/>
      <c r="Q11" s="132"/>
      <c r="R11" s="139"/>
      <c r="S11" s="132"/>
      <c r="T11" s="132"/>
      <c r="U11" s="139"/>
      <c r="V11" s="133"/>
    </row>
    <row r="12" spans="2:23" ht="3" customHeight="1">
      <c r="B12" s="129"/>
      <c r="C12" s="132"/>
      <c r="D12" s="132"/>
      <c r="E12" s="132"/>
      <c r="F12" s="132"/>
      <c r="G12" s="132"/>
      <c r="H12" s="132"/>
      <c r="I12" s="132"/>
      <c r="J12" s="132"/>
      <c r="K12" s="132"/>
      <c r="L12" s="132"/>
      <c r="M12" s="132"/>
      <c r="N12" s="132"/>
      <c r="O12" s="132"/>
      <c r="P12" s="132"/>
      <c r="Q12" s="132"/>
      <c r="R12" s="132"/>
      <c r="S12" s="132"/>
      <c r="T12" s="132"/>
      <c r="U12" s="132"/>
      <c r="V12" s="133"/>
      <c r="W12" s="107"/>
    </row>
    <row r="13" spans="2:22" ht="3" customHeight="1">
      <c r="B13" s="129"/>
      <c r="C13" s="132"/>
      <c r="D13" s="132"/>
      <c r="E13" s="132"/>
      <c r="F13" s="132"/>
      <c r="G13" s="132"/>
      <c r="H13" s="132"/>
      <c r="I13" s="132"/>
      <c r="J13" s="132"/>
      <c r="K13" s="132"/>
      <c r="L13" s="132"/>
      <c r="M13" s="132"/>
      <c r="N13" s="132"/>
      <c r="O13" s="132"/>
      <c r="P13" s="132"/>
      <c r="Q13" s="132"/>
      <c r="R13" s="132"/>
      <c r="S13" s="132"/>
      <c r="T13" s="132"/>
      <c r="U13" s="132"/>
      <c r="V13" s="133"/>
    </row>
    <row r="14" spans="2:22" ht="11.25">
      <c r="B14" s="129">
        <v>3</v>
      </c>
      <c r="C14" s="139"/>
      <c r="D14" s="132"/>
      <c r="E14" s="132"/>
      <c r="F14" s="140"/>
      <c r="G14" s="132"/>
      <c r="H14" s="132"/>
      <c r="I14" s="139"/>
      <c r="J14" s="132"/>
      <c r="K14" s="132"/>
      <c r="L14" s="139"/>
      <c r="M14" s="132"/>
      <c r="N14" s="132"/>
      <c r="O14" s="139"/>
      <c r="P14" s="132"/>
      <c r="Q14" s="132"/>
      <c r="R14" s="139"/>
      <c r="S14" s="132"/>
      <c r="T14" s="132"/>
      <c r="U14" s="139"/>
      <c r="V14" s="133"/>
    </row>
    <row r="15" spans="2:23" ht="3" customHeight="1">
      <c r="B15" s="129"/>
      <c r="C15" s="132"/>
      <c r="D15" s="132"/>
      <c r="E15" s="132"/>
      <c r="F15" s="132"/>
      <c r="G15" s="132"/>
      <c r="H15" s="132"/>
      <c r="I15" s="132"/>
      <c r="J15" s="132"/>
      <c r="K15" s="132"/>
      <c r="L15" s="132"/>
      <c r="M15" s="132"/>
      <c r="N15" s="132"/>
      <c r="O15" s="132"/>
      <c r="P15" s="132"/>
      <c r="Q15" s="132"/>
      <c r="R15" s="132"/>
      <c r="S15" s="132"/>
      <c r="T15" s="132"/>
      <c r="U15" s="132"/>
      <c r="V15" s="133"/>
      <c r="W15" s="107"/>
    </row>
    <row r="16" spans="2:22" ht="2.25" customHeight="1">
      <c r="B16" s="129"/>
      <c r="C16" s="132"/>
      <c r="D16" s="132"/>
      <c r="E16" s="132"/>
      <c r="F16" s="132"/>
      <c r="G16" s="132"/>
      <c r="H16" s="132"/>
      <c r="I16" s="132"/>
      <c r="J16" s="132"/>
      <c r="K16" s="132"/>
      <c r="L16" s="132"/>
      <c r="M16" s="132"/>
      <c r="N16" s="132"/>
      <c r="O16" s="132"/>
      <c r="P16" s="132"/>
      <c r="Q16" s="132"/>
      <c r="R16" s="132"/>
      <c r="S16" s="132"/>
      <c r="T16" s="132"/>
      <c r="U16" s="132"/>
      <c r="V16" s="133"/>
    </row>
    <row r="17" spans="2:22" ht="11.25">
      <c r="B17" s="129">
        <v>4</v>
      </c>
      <c r="C17" s="139"/>
      <c r="D17" s="132"/>
      <c r="E17" s="132"/>
      <c r="F17" s="140"/>
      <c r="G17" s="132"/>
      <c r="H17" s="132"/>
      <c r="I17" s="139"/>
      <c r="J17" s="132"/>
      <c r="K17" s="132"/>
      <c r="L17" s="139"/>
      <c r="M17" s="132"/>
      <c r="N17" s="132"/>
      <c r="O17" s="139"/>
      <c r="P17" s="132"/>
      <c r="Q17" s="132"/>
      <c r="R17" s="139"/>
      <c r="S17" s="132"/>
      <c r="T17" s="132"/>
      <c r="U17" s="139"/>
      <c r="V17" s="133"/>
    </row>
    <row r="18" spans="2:23" ht="3" customHeight="1">
      <c r="B18" s="129"/>
      <c r="C18" s="132"/>
      <c r="D18" s="132"/>
      <c r="E18" s="132"/>
      <c r="F18" s="132"/>
      <c r="G18" s="132"/>
      <c r="H18" s="132"/>
      <c r="I18" s="132"/>
      <c r="J18" s="132"/>
      <c r="K18" s="132"/>
      <c r="L18" s="132"/>
      <c r="M18" s="132"/>
      <c r="N18" s="132"/>
      <c r="O18" s="132"/>
      <c r="P18" s="132"/>
      <c r="Q18" s="132"/>
      <c r="R18" s="132"/>
      <c r="S18" s="132"/>
      <c r="T18" s="132"/>
      <c r="U18" s="132"/>
      <c r="V18" s="133"/>
      <c r="W18" s="107"/>
    </row>
    <row r="19" spans="2:22" ht="3" customHeight="1">
      <c r="B19" s="129"/>
      <c r="C19" s="132"/>
      <c r="D19" s="132"/>
      <c r="E19" s="132"/>
      <c r="F19" s="132"/>
      <c r="G19" s="132"/>
      <c r="H19" s="132"/>
      <c r="I19" s="132"/>
      <c r="J19" s="132"/>
      <c r="K19" s="132"/>
      <c r="L19" s="132"/>
      <c r="M19" s="132"/>
      <c r="N19" s="132"/>
      <c r="O19" s="132"/>
      <c r="P19" s="132"/>
      <c r="Q19" s="132"/>
      <c r="R19" s="132"/>
      <c r="S19" s="132"/>
      <c r="T19" s="132"/>
      <c r="U19" s="132"/>
      <c r="V19" s="133"/>
    </row>
    <row r="20" spans="2:22" ht="11.25">
      <c r="B20" s="129">
        <v>5</v>
      </c>
      <c r="C20" s="134" t="s">
        <v>83</v>
      </c>
      <c r="D20" s="132"/>
      <c r="E20" s="132"/>
      <c r="F20" s="140"/>
      <c r="G20" s="132"/>
      <c r="H20" s="132" t="s">
        <v>121</v>
      </c>
      <c r="I20" s="139"/>
      <c r="J20" s="132"/>
      <c r="K20" s="132" t="s">
        <v>121</v>
      </c>
      <c r="L20" s="139"/>
      <c r="M20" s="132"/>
      <c r="N20" s="132" t="s">
        <v>121</v>
      </c>
      <c r="O20" s="399">
        <f>O8</f>
        <v>299562</v>
      </c>
      <c r="P20" s="132"/>
      <c r="Q20" s="132" t="s">
        <v>121</v>
      </c>
      <c r="R20" s="399">
        <f>R8</f>
        <v>607484</v>
      </c>
      <c r="S20" s="132"/>
      <c r="T20" s="132" t="s">
        <v>121</v>
      </c>
      <c r="U20" s="399">
        <f>U8</f>
        <v>907046</v>
      </c>
      <c r="V20" s="133"/>
    </row>
    <row r="21" spans="2:23" ht="3.75" customHeight="1">
      <c r="B21" s="135"/>
      <c r="C21" s="138"/>
      <c r="D21" s="138"/>
      <c r="E21" s="138"/>
      <c r="F21" s="138"/>
      <c r="G21" s="138"/>
      <c r="H21" s="138"/>
      <c r="I21" s="138"/>
      <c r="J21" s="138"/>
      <c r="K21" s="138"/>
      <c r="L21" s="138"/>
      <c r="M21" s="138"/>
      <c r="N21" s="138"/>
      <c r="O21" s="138"/>
      <c r="P21" s="138"/>
      <c r="Q21" s="138"/>
      <c r="R21" s="138"/>
      <c r="S21" s="138"/>
      <c r="T21" s="138"/>
      <c r="U21" s="138"/>
      <c r="V21" s="137"/>
      <c r="W21" s="107"/>
    </row>
    <row r="22" spans="2:23" ht="16.5" customHeight="1">
      <c r="B22" s="642" t="s">
        <v>84</v>
      </c>
      <c r="C22" s="651"/>
      <c r="D22" s="651"/>
      <c r="E22" s="651"/>
      <c r="F22" s="651"/>
      <c r="G22" s="651"/>
      <c r="H22" s="651"/>
      <c r="I22" s="651"/>
      <c r="J22" s="651"/>
      <c r="K22" s="651"/>
      <c r="L22" s="651"/>
      <c r="M22" s="651"/>
      <c r="N22" s="651"/>
      <c r="O22" s="651"/>
      <c r="P22" s="651"/>
      <c r="Q22" s="651"/>
      <c r="R22" s="651"/>
      <c r="S22" s="651"/>
      <c r="T22" s="651"/>
      <c r="U22" s="651"/>
      <c r="V22" s="652"/>
      <c r="W22" s="109"/>
    </row>
    <row r="23" spans="2:23" ht="11.25">
      <c r="B23" s="129">
        <v>6</v>
      </c>
      <c r="C23" s="647" t="s">
        <v>85</v>
      </c>
      <c r="D23" s="647"/>
      <c r="E23" s="647"/>
      <c r="F23" s="647"/>
      <c r="G23" s="648"/>
      <c r="H23" s="645" t="s">
        <v>124</v>
      </c>
      <c r="I23" s="645"/>
      <c r="J23" s="645"/>
      <c r="K23" s="645"/>
      <c r="L23" s="645"/>
      <c r="M23" s="645"/>
      <c r="N23" s="645"/>
      <c r="O23" s="645"/>
      <c r="P23" s="645"/>
      <c r="Q23" s="645"/>
      <c r="R23" s="645"/>
      <c r="S23" s="645"/>
      <c r="T23" s="131"/>
      <c r="U23" s="134" t="s">
        <v>10</v>
      </c>
      <c r="V23" s="133"/>
      <c r="W23" s="107"/>
    </row>
    <row r="24" spans="2:22" ht="9" customHeight="1">
      <c r="B24" s="129"/>
      <c r="C24" s="649"/>
      <c r="D24" s="649"/>
      <c r="E24" s="649"/>
      <c r="F24" s="649"/>
      <c r="G24" s="650"/>
      <c r="H24" s="141" t="s">
        <v>95</v>
      </c>
      <c r="I24" s="132"/>
      <c r="J24" s="132"/>
      <c r="K24" s="141" t="s">
        <v>97</v>
      </c>
      <c r="L24" s="132"/>
      <c r="M24" s="132"/>
      <c r="N24" s="141" t="s">
        <v>101</v>
      </c>
      <c r="O24" s="132"/>
      <c r="P24" s="132"/>
      <c r="Q24" s="141" t="s">
        <v>105</v>
      </c>
      <c r="R24" s="132"/>
      <c r="S24" s="132"/>
      <c r="T24" s="142"/>
      <c r="U24" s="143" t="s">
        <v>108</v>
      </c>
      <c r="V24" s="133"/>
    </row>
    <row r="25" spans="2:22" ht="11.25">
      <c r="B25" s="129"/>
      <c r="C25" s="649"/>
      <c r="D25" s="649"/>
      <c r="E25" s="649"/>
      <c r="F25" s="649"/>
      <c r="G25" s="650"/>
      <c r="H25" s="132"/>
      <c r="I25" s="628" t="s">
        <v>87</v>
      </c>
      <c r="J25" s="132"/>
      <c r="K25" s="132"/>
      <c r="L25" s="628" t="s">
        <v>88</v>
      </c>
      <c r="M25" s="132"/>
      <c r="N25" s="132"/>
      <c r="O25" s="628" t="s">
        <v>491</v>
      </c>
      <c r="P25" s="132"/>
      <c r="Q25" s="132"/>
      <c r="R25" s="628" t="s">
        <v>492</v>
      </c>
      <c r="S25" s="132"/>
      <c r="T25" s="129"/>
      <c r="U25" s="132"/>
      <c r="V25" s="133"/>
    </row>
    <row r="26" spans="2:23" ht="2.25" customHeight="1">
      <c r="B26" s="135"/>
      <c r="C26" s="653"/>
      <c r="D26" s="653"/>
      <c r="E26" s="653"/>
      <c r="F26" s="653"/>
      <c r="G26" s="653"/>
      <c r="H26" s="138"/>
      <c r="I26" s="138"/>
      <c r="J26" s="138"/>
      <c r="K26" s="138"/>
      <c r="L26" s="138"/>
      <c r="M26" s="138"/>
      <c r="N26" s="138"/>
      <c r="O26" s="138"/>
      <c r="P26" s="138"/>
      <c r="Q26" s="138"/>
      <c r="R26" s="138"/>
      <c r="S26" s="138"/>
      <c r="T26" s="138"/>
      <c r="U26" s="138"/>
      <c r="V26" s="137"/>
      <c r="W26" s="107"/>
    </row>
    <row r="27" spans="2:22" ht="2.25" customHeight="1">
      <c r="B27" s="129"/>
      <c r="C27" s="647"/>
      <c r="D27" s="647"/>
      <c r="E27" s="647"/>
      <c r="F27" s="647"/>
      <c r="G27" s="647"/>
      <c r="H27" s="132"/>
      <c r="I27" s="132"/>
      <c r="J27" s="132"/>
      <c r="K27" s="132"/>
      <c r="L27" s="132"/>
      <c r="M27" s="132"/>
      <c r="N27" s="132"/>
      <c r="O27" s="132"/>
      <c r="P27" s="132"/>
      <c r="Q27" s="132"/>
      <c r="R27" s="132"/>
      <c r="S27" s="132"/>
      <c r="T27" s="132"/>
      <c r="U27" s="132"/>
      <c r="V27" s="133"/>
    </row>
    <row r="28" spans="2:22" ht="9" customHeight="1">
      <c r="B28" s="129"/>
      <c r="C28" s="649" t="s">
        <v>123</v>
      </c>
      <c r="D28" s="649"/>
      <c r="E28" s="649"/>
      <c r="F28" s="649"/>
      <c r="G28" s="649"/>
      <c r="H28" s="132" t="s">
        <v>121</v>
      </c>
      <c r="I28" s="154">
        <f>'Budget-Period'!$D12</f>
        <v>0</v>
      </c>
      <c r="J28" s="132"/>
      <c r="K28" s="132" t="s">
        <v>121</v>
      </c>
      <c r="L28" s="154">
        <f>'Budget-Period'!$E12+'Budget-Period'!$F12+'Budget-Period'!$G12</f>
        <v>141410</v>
      </c>
      <c r="M28" s="132"/>
      <c r="N28" s="132" t="s">
        <v>121</v>
      </c>
      <c r="O28" s="139"/>
      <c r="P28" s="132"/>
      <c r="Q28" s="132" t="s">
        <v>121</v>
      </c>
      <c r="R28" s="139"/>
      <c r="S28" s="132"/>
      <c r="T28" s="132" t="s">
        <v>121</v>
      </c>
      <c r="U28" s="399">
        <f>I28+L28</f>
        <v>141410</v>
      </c>
      <c r="V28" s="133"/>
    </row>
    <row r="29" spans="2:23" ht="3" customHeight="1">
      <c r="B29" s="129"/>
      <c r="C29" s="132"/>
      <c r="D29" s="132"/>
      <c r="E29" s="132"/>
      <c r="F29" s="132"/>
      <c r="G29" s="132"/>
      <c r="H29" s="132"/>
      <c r="I29" s="132"/>
      <c r="J29" s="132"/>
      <c r="K29" s="132"/>
      <c r="L29" s="132"/>
      <c r="M29" s="132"/>
      <c r="N29" s="132"/>
      <c r="O29" s="132"/>
      <c r="P29" s="132"/>
      <c r="Q29" s="132"/>
      <c r="R29" s="132"/>
      <c r="S29" s="132"/>
      <c r="T29" s="132"/>
      <c r="U29" s="400"/>
      <c r="V29" s="133"/>
      <c r="W29" s="107"/>
    </row>
    <row r="30" spans="2:22" ht="3" customHeight="1">
      <c r="B30" s="129"/>
      <c r="C30" s="132"/>
      <c r="D30" s="132"/>
      <c r="E30" s="132"/>
      <c r="F30" s="132"/>
      <c r="G30" s="132"/>
      <c r="H30" s="132"/>
      <c r="I30" s="132"/>
      <c r="J30" s="132"/>
      <c r="K30" s="132"/>
      <c r="L30" s="132"/>
      <c r="M30" s="132"/>
      <c r="N30" s="132"/>
      <c r="O30" s="132"/>
      <c r="P30" s="132"/>
      <c r="Q30" s="132"/>
      <c r="R30" s="132"/>
      <c r="S30" s="132"/>
      <c r="T30" s="132"/>
      <c r="U30" s="400"/>
      <c r="V30" s="133"/>
    </row>
    <row r="31" spans="2:22" ht="11.25">
      <c r="B31" s="129"/>
      <c r="C31" s="649" t="s">
        <v>125</v>
      </c>
      <c r="D31" s="649"/>
      <c r="E31" s="649"/>
      <c r="F31" s="649"/>
      <c r="G31" s="649"/>
      <c r="H31" s="132" t="s">
        <v>121</v>
      </c>
      <c r="I31" s="154">
        <f>'Budget-Period'!D17</f>
        <v>0</v>
      </c>
      <c r="J31" s="132"/>
      <c r="K31" s="132"/>
      <c r="L31" s="154">
        <f>'Budget-Period'!$E17+'Budget-Period'!$F17+'Budget-Period'!$G17</f>
        <v>16121</v>
      </c>
      <c r="M31" s="132"/>
      <c r="N31" s="132"/>
      <c r="O31" s="139"/>
      <c r="P31" s="132"/>
      <c r="Q31" s="132"/>
      <c r="R31" s="139"/>
      <c r="S31" s="132"/>
      <c r="T31" s="132"/>
      <c r="U31" s="399">
        <f>I31+L31</f>
        <v>16121</v>
      </c>
      <c r="V31" s="133"/>
    </row>
    <row r="32" spans="2:23" ht="2.25" customHeight="1">
      <c r="B32" s="129"/>
      <c r="C32" s="132"/>
      <c r="D32" s="132"/>
      <c r="E32" s="132"/>
      <c r="F32" s="132"/>
      <c r="G32" s="132"/>
      <c r="H32" s="132"/>
      <c r="I32" s="132"/>
      <c r="J32" s="132"/>
      <c r="K32" s="132"/>
      <c r="L32" s="132"/>
      <c r="M32" s="132"/>
      <c r="N32" s="132"/>
      <c r="O32" s="132"/>
      <c r="P32" s="132"/>
      <c r="Q32" s="132"/>
      <c r="R32" s="132"/>
      <c r="S32" s="132"/>
      <c r="T32" s="132"/>
      <c r="U32" s="400"/>
      <c r="V32" s="133"/>
      <c r="W32" s="107"/>
    </row>
    <row r="33" spans="2:22" ht="2.25" customHeight="1">
      <c r="B33" s="129"/>
      <c r="C33" s="132"/>
      <c r="D33" s="132"/>
      <c r="E33" s="132"/>
      <c r="F33" s="132"/>
      <c r="G33" s="132"/>
      <c r="H33" s="132"/>
      <c r="I33" s="132"/>
      <c r="J33" s="132"/>
      <c r="K33" s="132"/>
      <c r="L33" s="132"/>
      <c r="M33" s="132"/>
      <c r="N33" s="132"/>
      <c r="O33" s="132"/>
      <c r="P33" s="132"/>
      <c r="Q33" s="132"/>
      <c r="R33" s="132"/>
      <c r="S33" s="132"/>
      <c r="T33" s="132"/>
      <c r="U33" s="400"/>
      <c r="V33" s="133"/>
    </row>
    <row r="34" spans="2:22" ht="11.25">
      <c r="B34" s="129"/>
      <c r="C34" s="649" t="s">
        <v>126</v>
      </c>
      <c r="D34" s="649"/>
      <c r="E34" s="649"/>
      <c r="F34" s="649"/>
      <c r="G34" s="649"/>
      <c r="H34" s="132" t="s">
        <v>121</v>
      </c>
      <c r="I34" s="154">
        <f>'Budget-Period'!D22</f>
        <v>236562</v>
      </c>
      <c r="J34" s="132"/>
      <c r="K34" s="132"/>
      <c r="L34" s="154">
        <f>'Budget-Period'!$E22+'Budget-Period'!$F22+'Budget-Period'!$G2</f>
        <v>207594</v>
      </c>
      <c r="M34" s="132"/>
      <c r="N34" s="132"/>
      <c r="O34" s="139"/>
      <c r="P34" s="132"/>
      <c r="Q34" s="132"/>
      <c r="R34" s="139"/>
      <c r="S34" s="132"/>
      <c r="T34" s="132"/>
      <c r="U34" s="399">
        <f>I34+L34</f>
        <v>444156</v>
      </c>
      <c r="V34" s="133"/>
    </row>
    <row r="35" spans="2:23" ht="2.25" customHeight="1">
      <c r="B35" s="129"/>
      <c r="C35" s="132"/>
      <c r="D35" s="132"/>
      <c r="E35" s="132"/>
      <c r="F35" s="132"/>
      <c r="G35" s="132"/>
      <c r="H35" s="132"/>
      <c r="I35" s="132"/>
      <c r="J35" s="132"/>
      <c r="K35" s="132"/>
      <c r="L35" s="132"/>
      <c r="M35" s="132"/>
      <c r="N35" s="132"/>
      <c r="O35" s="132"/>
      <c r="P35" s="132"/>
      <c r="Q35" s="132"/>
      <c r="R35" s="132"/>
      <c r="S35" s="132"/>
      <c r="T35" s="132"/>
      <c r="U35" s="400"/>
      <c r="V35" s="133"/>
      <c r="W35" s="107"/>
    </row>
    <row r="36" spans="2:22" ht="2.25" customHeight="1">
      <c r="B36" s="129"/>
      <c r="C36" s="132"/>
      <c r="D36" s="132"/>
      <c r="E36" s="132"/>
      <c r="F36" s="132"/>
      <c r="G36" s="132"/>
      <c r="H36" s="132"/>
      <c r="I36" s="132"/>
      <c r="J36" s="132"/>
      <c r="K36" s="132"/>
      <c r="L36" s="132"/>
      <c r="M36" s="132"/>
      <c r="N36" s="132"/>
      <c r="O36" s="132"/>
      <c r="P36" s="132"/>
      <c r="Q36" s="132"/>
      <c r="R36" s="132"/>
      <c r="S36" s="132"/>
      <c r="T36" s="132"/>
      <c r="U36" s="400"/>
      <c r="V36" s="133"/>
    </row>
    <row r="37" spans="2:22" ht="11.25">
      <c r="B37" s="129"/>
      <c r="C37" s="649" t="s">
        <v>127</v>
      </c>
      <c r="D37" s="649"/>
      <c r="E37" s="649"/>
      <c r="F37" s="649"/>
      <c r="G37" s="649"/>
      <c r="H37" s="132" t="s">
        <v>121</v>
      </c>
      <c r="I37" s="154">
        <f>'Budget-Period'!D24</f>
        <v>0</v>
      </c>
      <c r="J37" s="132"/>
      <c r="K37" s="132"/>
      <c r="L37" s="154">
        <f>'Budget-Period'!$E24+'Budget-Period'!$F24+'Budget-Period'!$G24</f>
        <v>0</v>
      </c>
      <c r="M37" s="132"/>
      <c r="N37" s="132"/>
      <c r="O37" s="139"/>
      <c r="P37" s="132"/>
      <c r="Q37" s="132"/>
      <c r="R37" s="139"/>
      <c r="S37" s="132"/>
      <c r="T37" s="132"/>
      <c r="U37" s="399">
        <f>I37+L37</f>
        <v>0</v>
      </c>
      <c r="V37" s="133"/>
    </row>
    <row r="38" spans="2:23" ht="2.25" customHeight="1">
      <c r="B38" s="129"/>
      <c r="C38" s="132"/>
      <c r="D38" s="132"/>
      <c r="E38" s="132"/>
      <c r="F38" s="132"/>
      <c r="G38" s="132"/>
      <c r="H38" s="132"/>
      <c r="I38" s="132"/>
      <c r="J38" s="132"/>
      <c r="K38" s="132"/>
      <c r="L38" s="132"/>
      <c r="M38" s="132"/>
      <c r="N38" s="132"/>
      <c r="O38" s="132"/>
      <c r="P38" s="132"/>
      <c r="Q38" s="132"/>
      <c r="R38" s="132"/>
      <c r="S38" s="132"/>
      <c r="T38" s="132"/>
      <c r="U38" s="400"/>
      <c r="V38" s="133"/>
      <c r="W38" s="107"/>
    </row>
    <row r="39" spans="2:22" ht="2.25" customHeight="1">
      <c r="B39" s="129"/>
      <c r="C39" s="132"/>
      <c r="D39" s="132"/>
      <c r="E39" s="132"/>
      <c r="F39" s="132"/>
      <c r="G39" s="132"/>
      <c r="H39" s="132"/>
      <c r="I39" s="132"/>
      <c r="J39" s="132"/>
      <c r="K39" s="132"/>
      <c r="L39" s="132"/>
      <c r="M39" s="132"/>
      <c r="N39" s="132"/>
      <c r="O39" s="132"/>
      <c r="P39" s="132"/>
      <c r="Q39" s="132"/>
      <c r="R39" s="132"/>
      <c r="S39" s="132"/>
      <c r="T39" s="132"/>
      <c r="U39" s="400"/>
      <c r="V39" s="133"/>
    </row>
    <row r="40" spans="2:22" ht="11.25">
      <c r="B40" s="129"/>
      <c r="C40" s="649" t="s">
        <v>128</v>
      </c>
      <c r="D40" s="649"/>
      <c r="E40" s="649"/>
      <c r="F40" s="649"/>
      <c r="G40" s="649"/>
      <c r="H40" s="132" t="s">
        <v>121</v>
      </c>
      <c r="I40" s="154">
        <f>'Budget-Period'!D26</f>
        <v>0</v>
      </c>
      <c r="J40" s="132"/>
      <c r="K40" s="132"/>
      <c r="L40" s="154">
        <f>'Budget-Period'!$E26+'Budget-Period'!$F26+'Budget-Period'!$G26</f>
        <v>0</v>
      </c>
      <c r="M40" s="132"/>
      <c r="N40" s="132"/>
      <c r="O40" s="139"/>
      <c r="P40" s="132"/>
      <c r="Q40" s="132"/>
      <c r="R40" s="139"/>
      <c r="S40" s="132"/>
      <c r="T40" s="132"/>
      <c r="U40" s="399">
        <f>I40+L40</f>
        <v>0</v>
      </c>
      <c r="V40" s="133"/>
    </row>
    <row r="41" spans="2:23" ht="2.25" customHeight="1">
      <c r="B41" s="129"/>
      <c r="C41" s="132"/>
      <c r="D41" s="132"/>
      <c r="E41" s="132"/>
      <c r="F41" s="132"/>
      <c r="G41" s="132"/>
      <c r="H41" s="132"/>
      <c r="I41" s="132"/>
      <c r="J41" s="132"/>
      <c r="K41" s="132"/>
      <c r="L41" s="132"/>
      <c r="M41" s="132"/>
      <c r="N41" s="132"/>
      <c r="O41" s="132"/>
      <c r="P41" s="132"/>
      <c r="Q41" s="132"/>
      <c r="R41" s="132"/>
      <c r="S41" s="132"/>
      <c r="T41" s="132"/>
      <c r="U41" s="400"/>
      <c r="V41" s="133"/>
      <c r="W41" s="107"/>
    </row>
    <row r="42" spans="2:22" ht="2.25" customHeight="1">
      <c r="B42" s="129"/>
      <c r="C42" s="132"/>
      <c r="D42" s="132"/>
      <c r="E42" s="132"/>
      <c r="F42" s="132"/>
      <c r="G42" s="132"/>
      <c r="H42" s="132"/>
      <c r="I42" s="132"/>
      <c r="J42" s="132"/>
      <c r="K42" s="132"/>
      <c r="L42" s="132"/>
      <c r="M42" s="132"/>
      <c r="N42" s="132"/>
      <c r="O42" s="132"/>
      <c r="P42" s="132"/>
      <c r="Q42" s="132"/>
      <c r="R42" s="132"/>
      <c r="S42" s="132"/>
      <c r="T42" s="132"/>
      <c r="U42" s="400"/>
      <c r="V42" s="133"/>
    </row>
    <row r="43" spans="2:22" ht="11.25">
      <c r="B43" s="129"/>
      <c r="C43" s="649" t="s">
        <v>129</v>
      </c>
      <c r="D43" s="649"/>
      <c r="E43" s="649"/>
      <c r="F43" s="649"/>
      <c r="G43" s="649"/>
      <c r="H43" s="132" t="s">
        <v>121</v>
      </c>
      <c r="I43" s="154">
        <f>'Budget-Period'!D28</f>
        <v>63000</v>
      </c>
      <c r="J43" s="132"/>
      <c r="K43" s="132"/>
      <c r="L43" s="154">
        <f>'Budget-Period'!$E28+'Budget-Period'!$F28+'Budget-Period'!$G28</f>
        <v>159900</v>
      </c>
      <c r="M43" s="132"/>
      <c r="N43" s="132"/>
      <c r="O43" s="139"/>
      <c r="P43" s="132"/>
      <c r="Q43" s="132"/>
      <c r="R43" s="139"/>
      <c r="S43" s="132"/>
      <c r="T43" s="132"/>
      <c r="U43" s="399">
        <f>I43+L43</f>
        <v>222900</v>
      </c>
      <c r="V43" s="133"/>
    </row>
    <row r="44" spans="2:23" ht="2.25" customHeight="1">
      <c r="B44" s="129"/>
      <c r="C44" s="132"/>
      <c r="D44" s="132"/>
      <c r="E44" s="132"/>
      <c r="F44" s="132"/>
      <c r="G44" s="132"/>
      <c r="H44" s="132"/>
      <c r="I44" s="132"/>
      <c r="J44" s="132"/>
      <c r="K44" s="132"/>
      <c r="L44" s="132"/>
      <c r="M44" s="132"/>
      <c r="N44" s="132"/>
      <c r="O44" s="132"/>
      <c r="P44" s="132"/>
      <c r="Q44" s="132"/>
      <c r="R44" s="132"/>
      <c r="S44" s="132"/>
      <c r="T44" s="132"/>
      <c r="U44" s="400"/>
      <c r="V44" s="133"/>
      <c r="W44" s="107"/>
    </row>
    <row r="45" spans="2:22" ht="2.25" customHeight="1">
      <c r="B45" s="129"/>
      <c r="C45" s="132"/>
      <c r="D45" s="132"/>
      <c r="E45" s="132"/>
      <c r="F45" s="132"/>
      <c r="G45" s="132"/>
      <c r="H45" s="132"/>
      <c r="I45" s="132"/>
      <c r="J45" s="132"/>
      <c r="K45" s="132"/>
      <c r="L45" s="132"/>
      <c r="M45" s="132"/>
      <c r="N45" s="132"/>
      <c r="O45" s="132"/>
      <c r="P45" s="132"/>
      <c r="Q45" s="132"/>
      <c r="R45" s="132"/>
      <c r="S45" s="132"/>
      <c r="T45" s="132"/>
      <c r="U45" s="400"/>
      <c r="V45" s="133"/>
    </row>
    <row r="46" spans="2:22" ht="11.25">
      <c r="B46" s="129"/>
      <c r="C46" s="649" t="s">
        <v>130</v>
      </c>
      <c r="D46" s="649"/>
      <c r="E46" s="649"/>
      <c r="F46" s="649"/>
      <c r="G46" s="649"/>
      <c r="H46" s="132" t="s">
        <v>121</v>
      </c>
      <c r="I46" s="139"/>
      <c r="J46" s="132"/>
      <c r="K46" s="132"/>
      <c r="L46" s="139"/>
      <c r="M46" s="132"/>
      <c r="N46" s="132"/>
      <c r="O46" s="139"/>
      <c r="P46" s="132"/>
      <c r="Q46" s="132"/>
      <c r="R46" s="139"/>
      <c r="S46" s="132"/>
      <c r="T46" s="132"/>
      <c r="U46" s="398"/>
      <c r="V46" s="133"/>
    </row>
    <row r="47" spans="2:23" ht="2.25" customHeight="1">
      <c r="B47" s="129"/>
      <c r="C47" s="132"/>
      <c r="D47" s="132"/>
      <c r="E47" s="132"/>
      <c r="F47" s="132"/>
      <c r="G47" s="132"/>
      <c r="H47" s="132"/>
      <c r="I47" s="132"/>
      <c r="J47" s="132"/>
      <c r="K47" s="132"/>
      <c r="L47" s="132"/>
      <c r="M47" s="132"/>
      <c r="N47" s="132"/>
      <c r="O47" s="132"/>
      <c r="P47" s="132"/>
      <c r="Q47" s="132"/>
      <c r="R47" s="132"/>
      <c r="S47" s="132"/>
      <c r="T47" s="132"/>
      <c r="U47" s="400"/>
      <c r="V47" s="133"/>
      <c r="W47" s="107"/>
    </row>
    <row r="48" spans="2:22" ht="3" customHeight="1">
      <c r="B48" s="129"/>
      <c r="C48" s="132"/>
      <c r="D48" s="132"/>
      <c r="E48" s="132"/>
      <c r="F48" s="132"/>
      <c r="G48" s="132"/>
      <c r="H48" s="132"/>
      <c r="I48" s="132"/>
      <c r="J48" s="132"/>
      <c r="K48" s="132"/>
      <c r="L48" s="132"/>
      <c r="M48" s="132"/>
      <c r="N48" s="132"/>
      <c r="O48" s="132"/>
      <c r="P48" s="132"/>
      <c r="Q48" s="132"/>
      <c r="R48" s="132"/>
      <c r="S48" s="132"/>
      <c r="T48" s="132"/>
      <c r="U48" s="400"/>
      <c r="V48" s="133"/>
    </row>
    <row r="49" spans="2:22" ht="11.25">
      <c r="B49" s="129"/>
      <c r="C49" s="649" t="s">
        <v>131</v>
      </c>
      <c r="D49" s="649"/>
      <c r="E49" s="649"/>
      <c r="F49" s="649"/>
      <c r="G49" s="649"/>
      <c r="H49" s="132" t="s">
        <v>121</v>
      </c>
      <c r="I49" s="154">
        <f>'Budget-Period'!D30</f>
        <v>0</v>
      </c>
      <c r="J49" s="132"/>
      <c r="K49" s="132"/>
      <c r="L49" s="154">
        <f>'Budget-Period'!$E30+'Budget-Period'!$F30+'Budget-Period'!$G30</f>
        <v>0</v>
      </c>
      <c r="M49" s="132"/>
      <c r="N49" s="132"/>
      <c r="O49" s="139"/>
      <c r="P49" s="132"/>
      <c r="Q49" s="132"/>
      <c r="R49" s="139"/>
      <c r="S49" s="132"/>
      <c r="T49" s="132"/>
      <c r="U49" s="399">
        <f>I49+L49</f>
        <v>0</v>
      </c>
      <c r="V49" s="133"/>
    </row>
    <row r="50" spans="2:23" ht="2.25" customHeight="1">
      <c r="B50" s="129"/>
      <c r="C50" s="649"/>
      <c r="D50" s="649"/>
      <c r="E50" s="649"/>
      <c r="F50" s="649"/>
      <c r="G50" s="649"/>
      <c r="H50" s="132"/>
      <c r="I50" s="132"/>
      <c r="J50" s="132"/>
      <c r="K50" s="132"/>
      <c r="L50" s="132"/>
      <c r="M50" s="132"/>
      <c r="N50" s="132"/>
      <c r="O50" s="132"/>
      <c r="P50" s="132"/>
      <c r="Q50" s="132"/>
      <c r="R50" s="132"/>
      <c r="S50" s="132"/>
      <c r="T50" s="132"/>
      <c r="U50" s="400"/>
      <c r="V50" s="133"/>
      <c r="W50" s="107"/>
    </row>
    <row r="51" spans="2:22" ht="2.25" customHeight="1">
      <c r="B51" s="129"/>
      <c r="C51" s="649"/>
      <c r="D51" s="649"/>
      <c r="E51" s="649"/>
      <c r="F51" s="649"/>
      <c r="G51" s="649"/>
      <c r="H51" s="132"/>
      <c r="I51" s="132"/>
      <c r="J51" s="132"/>
      <c r="K51" s="132"/>
      <c r="L51" s="132"/>
      <c r="M51" s="132"/>
      <c r="N51" s="132"/>
      <c r="O51" s="132"/>
      <c r="P51" s="132"/>
      <c r="Q51" s="132"/>
      <c r="R51" s="132"/>
      <c r="S51" s="132"/>
      <c r="T51" s="132"/>
      <c r="U51" s="400"/>
      <c r="V51" s="133"/>
    </row>
    <row r="52" spans="2:22" ht="11.25">
      <c r="B52" s="129"/>
      <c r="C52" s="649" t="s">
        <v>132</v>
      </c>
      <c r="D52" s="649"/>
      <c r="E52" s="649"/>
      <c r="F52" s="649"/>
      <c r="G52" s="649"/>
      <c r="H52" s="132" t="s">
        <v>121</v>
      </c>
      <c r="I52" s="399">
        <f>SUM(I28:I49)</f>
        <v>299562</v>
      </c>
      <c r="J52" s="132"/>
      <c r="K52" s="132"/>
      <c r="L52" s="399">
        <f>SUM(L28:L49)</f>
        <v>525025</v>
      </c>
      <c r="M52" s="132"/>
      <c r="N52" s="132"/>
      <c r="O52" s="139"/>
      <c r="P52" s="132"/>
      <c r="Q52" s="132"/>
      <c r="R52" s="139"/>
      <c r="S52" s="132"/>
      <c r="T52" s="132"/>
      <c r="U52" s="399">
        <f>SUM(U28:U49)</f>
        <v>824587</v>
      </c>
      <c r="V52" s="133"/>
    </row>
    <row r="53" spans="2:23" ht="2.25" customHeight="1">
      <c r="B53" s="129"/>
      <c r="C53" s="132"/>
      <c r="D53" s="132"/>
      <c r="E53" s="132"/>
      <c r="F53" s="132"/>
      <c r="G53" s="132"/>
      <c r="H53" s="132"/>
      <c r="I53" s="132"/>
      <c r="J53" s="132"/>
      <c r="K53" s="132"/>
      <c r="L53" s="132"/>
      <c r="M53" s="132"/>
      <c r="N53" s="132"/>
      <c r="O53" s="132"/>
      <c r="P53" s="132"/>
      <c r="Q53" s="132"/>
      <c r="R53" s="132"/>
      <c r="S53" s="132"/>
      <c r="T53" s="132"/>
      <c r="U53" s="400"/>
      <c r="V53" s="133"/>
      <c r="W53" s="107"/>
    </row>
    <row r="54" spans="2:22" ht="2.25" customHeight="1">
      <c r="B54" s="129"/>
      <c r="C54" s="132"/>
      <c r="D54" s="132"/>
      <c r="E54" s="132"/>
      <c r="F54" s="132"/>
      <c r="G54" s="132"/>
      <c r="H54" s="132"/>
      <c r="I54" s="132"/>
      <c r="J54" s="132"/>
      <c r="K54" s="132"/>
      <c r="L54" s="132"/>
      <c r="M54" s="132"/>
      <c r="N54" s="132"/>
      <c r="O54" s="132"/>
      <c r="P54" s="132"/>
      <c r="Q54" s="132"/>
      <c r="R54" s="132"/>
      <c r="S54" s="132"/>
      <c r="T54" s="132"/>
      <c r="U54" s="400"/>
      <c r="V54" s="133"/>
    </row>
    <row r="55" spans="2:22" ht="11.25">
      <c r="B55" s="129"/>
      <c r="C55" s="649" t="s">
        <v>133</v>
      </c>
      <c r="D55" s="649"/>
      <c r="E55" s="649"/>
      <c r="F55" s="649"/>
      <c r="G55" s="649"/>
      <c r="H55" s="132" t="s">
        <v>121</v>
      </c>
      <c r="I55" s="139"/>
      <c r="J55" s="132"/>
      <c r="K55" s="132"/>
      <c r="L55" s="154">
        <f>'Budget-Period'!$F36</f>
        <v>82459</v>
      </c>
      <c r="M55" s="132"/>
      <c r="N55" s="132"/>
      <c r="O55" s="139"/>
      <c r="P55" s="132"/>
      <c r="Q55" s="132"/>
      <c r="R55" s="139"/>
      <c r="S55" s="132"/>
      <c r="T55" s="132"/>
      <c r="U55" s="399">
        <f>I55+L55</f>
        <v>82459</v>
      </c>
      <c r="V55" s="133"/>
    </row>
    <row r="56" spans="2:23" ht="2.25" customHeight="1">
      <c r="B56" s="129"/>
      <c r="C56" s="649"/>
      <c r="D56" s="649"/>
      <c r="E56" s="649"/>
      <c r="F56" s="649"/>
      <c r="G56" s="649"/>
      <c r="H56" s="132"/>
      <c r="I56" s="132"/>
      <c r="J56" s="132"/>
      <c r="K56" s="132"/>
      <c r="L56" s="132"/>
      <c r="M56" s="132"/>
      <c r="N56" s="132"/>
      <c r="O56" s="132"/>
      <c r="P56" s="132"/>
      <c r="Q56" s="132"/>
      <c r="R56" s="132"/>
      <c r="S56" s="132"/>
      <c r="T56" s="132"/>
      <c r="U56" s="144"/>
      <c r="V56" s="133"/>
      <c r="W56" s="107"/>
    </row>
    <row r="57" spans="2:22" ht="2.25" customHeight="1">
      <c r="B57" s="129"/>
      <c r="C57" s="649"/>
      <c r="D57" s="649"/>
      <c r="E57" s="649"/>
      <c r="F57" s="649"/>
      <c r="G57" s="649"/>
      <c r="H57" s="132"/>
      <c r="I57" s="132"/>
      <c r="J57" s="132"/>
      <c r="K57" s="132"/>
      <c r="L57" s="132"/>
      <c r="M57" s="132"/>
      <c r="N57" s="132"/>
      <c r="O57" s="132"/>
      <c r="P57" s="132"/>
      <c r="Q57" s="132"/>
      <c r="R57" s="132"/>
      <c r="S57" s="132"/>
      <c r="T57" s="132"/>
      <c r="U57" s="144"/>
      <c r="V57" s="133"/>
    </row>
    <row r="58" spans="2:22" ht="11.25">
      <c r="B58" s="129"/>
      <c r="C58" s="649" t="s">
        <v>134</v>
      </c>
      <c r="D58" s="649"/>
      <c r="E58" s="649"/>
      <c r="F58" s="649"/>
      <c r="G58" s="649"/>
      <c r="H58" s="132" t="s">
        <v>121</v>
      </c>
      <c r="I58" s="399">
        <f>I52+I55</f>
        <v>299562</v>
      </c>
      <c r="J58" s="132"/>
      <c r="K58" s="132" t="s">
        <v>121</v>
      </c>
      <c r="L58" s="399">
        <f>L52+L55</f>
        <v>607484</v>
      </c>
      <c r="M58" s="132"/>
      <c r="N58" s="132" t="s">
        <v>121</v>
      </c>
      <c r="O58" s="139"/>
      <c r="P58" s="132"/>
      <c r="Q58" s="132" t="s">
        <v>121</v>
      </c>
      <c r="R58" s="139"/>
      <c r="S58" s="132"/>
      <c r="T58" s="132" t="s">
        <v>121</v>
      </c>
      <c r="U58" s="399">
        <f>U52+U55</f>
        <v>907046</v>
      </c>
      <c r="V58" s="133"/>
    </row>
    <row r="59" spans="2:23" ht="3" customHeight="1">
      <c r="B59" s="135"/>
      <c r="C59" s="653"/>
      <c r="D59" s="653"/>
      <c r="E59" s="653"/>
      <c r="F59" s="653"/>
      <c r="G59" s="653"/>
      <c r="H59" s="138"/>
      <c r="I59" s="138"/>
      <c r="J59" s="138"/>
      <c r="K59" s="138"/>
      <c r="L59" s="138"/>
      <c r="M59" s="138"/>
      <c r="N59" s="138"/>
      <c r="O59" s="138"/>
      <c r="P59" s="138"/>
      <c r="Q59" s="138"/>
      <c r="R59" s="138"/>
      <c r="S59" s="138"/>
      <c r="T59" s="138"/>
      <c r="U59" s="145"/>
      <c r="V59" s="137"/>
      <c r="W59" s="107"/>
    </row>
    <row r="60" spans="2:23" ht="11.25">
      <c r="B60" s="146"/>
      <c r="C60" s="654"/>
      <c r="D60" s="654"/>
      <c r="E60" s="654"/>
      <c r="F60" s="654"/>
      <c r="G60" s="654"/>
      <c r="H60" s="147"/>
      <c r="I60" s="147"/>
      <c r="J60" s="147"/>
      <c r="K60" s="147"/>
      <c r="L60" s="147"/>
      <c r="M60" s="147"/>
      <c r="N60" s="147"/>
      <c r="O60" s="147"/>
      <c r="P60" s="147"/>
      <c r="Q60" s="147"/>
      <c r="R60" s="147"/>
      <c r="S60" s="147"/>
      <c r="T60" s="147"/>
      <c r="U60" s="148"/>
      <c r="V60" s="149"/>
      <c r="W60" s="107"/>
    </row>
    <row r="61" spans="2:22" ht="3" customHeight="1">
      <c r="B61" s="129"/>
      <c r="C61" s="649"/>
      <c r="D61" s="649"/>
      <c r="E61" s="649"/>
      <c r="F61" s="649"/>
      <c r="G61" s="649"/>
      <c r="H61" s="132"/>
      <c r="I61" s="132"/>
      <c r="J61" s="132"/>
      <c r="K61" s="132"/>
      <c r="L61" s="132"/>
      <c r="M61" s="132"/>
      <c r="N61" s="132"/>
      <c r="O61" s="132"/>
      <c r="P61" s="132"/>
      <c r="Q61" s="132"/>
      <c r="R61" s="132"/>
      <c r="S61" s="132"/>
      <c r="T61" s="132"/>
      <c r="U61" s="144"/>
      <c r="V61" s="133"/>
    </row>
    <row r="62" spans="2:22" ht="12">
      <c r="B62" s="129">
        <v>7</v>
      </c>
      <c r="C62" s="649" t="s">
        <v>148</v>
      </c>
      <c r="D62" s="649"/>
      <c r="E62" s="649"/>
      <c r="F62" s="649"/>
      <c r="G62" s="649"/>
      <c r="H62" s="132" t="s">
        <v>121</v>
      </c>
      <c r="I62" s="139"/>
      <c r="J62" s="132"/>
      <c r="K62" s="132" t="s">
        <v>121</v>
      </c>
      <c r="L62" s="139"/>
      <c r="M62" s="132"/>
      <c r="N62" s="132" t="s">
        <v>121</v>
      </c>
      <c r="O62" s="139"/>
      <c r="P62" s="132"/>
      <c r="Q62" s="132" t="s">
        <v>121</v>
      </c>
      <c r="R62" s="139"/>
      <c r="S62" s="132"/>
      <c r="T62" s="132" t="s">
        <v>121</v>
      </c>
      <c r="U62" s="139"/>
      <c r="V62" s="133"/>
    </row>
    <row r="63" spans="2:23" ht="2.25" customHeight="1">
      <c r="B63" s="135"/>
      <c r="C63" s="653"/>
      <c r="D63" s="653"/>
      <c r="E63" s="653"/>
      <c r="F63" s="653"/>
      <c r="G63" s="653"/>
      <c r="H63" s="138"/>
      <c r="I63" s="138"/>
      <c r="J63" s="138"/>
      <c r="K63" s="138"/>
      <c r="L63" s="138"/>
      <c r="M63" s="138"/>
      <c r="N63" s="138"/>
      <c r="O63" s="138"/>
      <c r="P63" s="138"/>
      <c r="Q63" s="138"/>
      <c r="R63" s="138"/>
      <c r="S63" s="138"/>
      <c r="T63" s="138"/>
      <c r="U63" s="138"/>
      <c r="V63" s="137"/>
      <c r="W63" s="107"/>
    </row>
    <row r="64" spans="2:23" ht="2.25" customHeight="1">
      <c r="B64" s="135"/>
      <c r="C64" s="150"/>
      <c r="D64" s="150"/>
      <c r="E64" s="150"/>
      <c r="F64" s="150"/>
      <c r="G64" s="150"/>
      <c r="H64" s="138"/>
      <c r="I64" s="138"/>
      <c r="J64" s="138"/>
      <c r="K64" s="138"/>
      <c r="L64" s="138"/>
      <c r="M64" s="138"/>
      <c r="N64" s="138"/>
      <c r="O64" s="138"/>
      <c r="P64" s="138"/>
      <c r="Q64" s="138"/>
      <c r="R64" s="138"/>
      <c r="S64" s="138"/>
      <c r="T64" s="138"/>
      <c r="U64" s="138"/>
      <c r="V64" s="137"/>
      <c r="W64" s="107"/>
    </row>
    <row r="65" spans="2:22" ht="15">
      <c r="B65" s="642" t="s">
        <v>147</v>
      </c>
      <c r="C65" s="651"/>
      <c r="D65" s="651"/>
      <c r="E65" s="651"/>
      <c r="F65" s="651"/>
      <c r="G65" s="651"/>
      <c r="H65" s="651"/>
      <c r="I65" s="651"/>
      <c r="J65" s="651"/>
      <c r="K65" s="651"/>
      <c r="L65" s="651"/>
      <c r="M65" s="651"/>
      <c r="N65" s="651"/>
      <c r="O65" s="651"/>
      <c r="P65" s="651"/>
      <c r="Q65" s="651"/>
      <c r="R65" s="651"/>
      <c r="S65" s="651"/>
      <c r="T65" s="651"/>
      <c r="U65" s="651"/>
      <c r="V65" s="652"/>
    </row>
    <row r="66" spans="2:22" ht="12.75">
      <c r="B66" s="642" t="s">
        <v>86</v>
      </c>
      <c r="C66" s="643"/>
      <c r="D66" s="643"/>
      <c r="E66" s="643"/>
      <c r="F66" s="643"/>
      <c r="G66" s="643"/>
      <c r="H66" s="643"/>
      <c r="I66" s="643"/>
      <c r="J66" s="643"/>
      <c r="K66" s="138"/>
      <c r="L66" s="192" t="s">
        <v>270</v>
      </c>
      <c r="M66" s="138"/>
      <c r="N66" s="138"/>
      <c r="O66" s="136" t="s">
        <v>102</v>
      </c>
      <c r="P66" s="138"/>
      <c r="Q66" s="138"/>
      <c r="R66" s="136" t="s">
        <v>135</v>
      </c>
      <c r="S66" s="138"/>
      <c r="T66" s="138"/>
      <c r="U66" s="136" t="s">
        <v>109</v>
      </c>
      <c r="V66" s="137"/>
    </row>
    <row r="67" spans="2:22" ht="2.25" customHeight="1">
      <c r="B67" s="129"/>
      <c r="C67" s="649"/>
      <c r="D67" s="649"/>
      <c r="E67" s="649"/>
      <c r="F67" s="649"/>
      <c r="G67" s="649"/>
      <c r="H67" s="649"/>
      <c r="I67" s="649"/>
      <c r="J67" s="132"/>
      <c r="K67" s="132"/>
      <c r="L67" s="132"/>
      <c r="M67" s="132"/>
      <c r="N67" s="132"/>
      <c r="O67" s="132"/>
      <c r="P67" s="132"/>
      <c r="Q67" s="132"/>
      <c r="R67" s="132"/>
      <c r="S67" s="132"/>
      <c r="T67" s="132"/>
      <c r="U67" s="132"/>
      <c r="V67" s="133"/>
    </row>
    <row r="68" spans="2:22" ht="11.25">
      <c r="B68" s="129">
        <v>8</v>
      </c>
      <c r="C68" s="655" t="s">
        <v>82</v>
      </c>
      <c r="D68" s="656"/>
      <c r="E68" s="656"/>
      <c r="F68" s="656"/>
      <c r="G68" s="656"/>
      <c r="H68" s="656"/>
      <c r="I68" s="657"/>
      <c r="J68" s="132"/>
      <c r="K68" s="132" t="s">
        <v>121</v>
      </c>
      <c r="L68" s="154">
        <f>('Budget-Period'!E39+'Budget-Period'!F39+'Budget-Period'!G39)-O68-R68</f>
        <v>607484</v>
      </c>
      <c r="M68" s="132"/>
      <c r="N68" s="132" t="s">
        <v>121</v>
      </c>
      <c r="O68" s="154">
        <f>'Budget-Activity Calc'!$O$74+'Budget-Personnel'!$Q$26</f>
        <v>0</v>
      </c>
      <c r="P68" s="132"/>
      <c r="Q68" s="132" t="s">
        <v>121</v>
      </c>
      <c r="R68" s="154">
        <f>'Budget-Activity Calc'!$O$73+'Budget-Personnel'!$Q$25</f>
        <v>0</v>
      </c>
      <c r="S68" s="132"/>
      <c r="T68" s="132" t="s">
        <v>121</v>
      </c>
      <c r="U68" s="399">
        <f>L68+O68+R68</f>
        <v>607484</v>
      </c>
      <c r="V68" s="133"/>
    </row>
    <row r="69" spans="2:22" ht="2.25" customHeight="1">
      <c r="B69" s="129"/>
      <c r="C69" s="649"/>
      <c r="D69" s="649"/>
      <c r="E69" s="649"/>
      <c r="F69" s="649"/>
      <c r="G69" s="649"/>
      <c r="H69" s="649"/>
      <c r="I69" s="649"/>
      <c r="J69" s="132"/>
      <c r="K69" s="132"/>
      <c r="L69" s="132"/>
      <c r="M69" s="132"/>
      <c r="N69" s="132"/>
      <c r="O69" s="132"/>
      <c r="P69" s="132"/>
      <c r="Q69" s="132"/>
      <c r="R69" s="132"/>
      <c r="S69" s="132"/>
      <c r="T69" s="132"/>
      <c r="U69" s="132"/>
      <c r="V69" s="133"/>
    </row>
    <row r="70" spans="2:22" ht="1.5" customHeight="1">
      <c r="B70" s="129"/>
      <c r="C70" s="649"/>
      <c r="D70" s="649"/>
      <c r="E70" s="649"/>
      <c r="F70" s="649"/>
      <c r="G70" s="649"/>
      <c r="H70" s="649"/>
      <c r="I70" s="649"/>
      <c r="J70" s="132"/>
      <c r="K70" s="132"/>
      <c r="L70" s="132"/>
      <c r="M70" s="132"/>
      <c r="N70" s="132"/>
      <c r="O70" s="132"/>
      <c r="P70" s="132"/>
      <c r="Q70" s="132"/>
      <c r="R70" s="132"/>
      <c r="S70" s="132"/>
      <c r="T70" s="132"/>
      <c r="U70" s="132"/>
      <c r="V70" s="133"/>
    </row>
    <row r="71" spans="2:22" ht="11.25">
      <c r="B71" s="129">
        <v>9</v>
      </c>
      <c r="C71" s="658"/>
      <c r="D71" s="654"/>
      <c r="E71" s="654"/>
      <c r="F71" s="654"/>
      <c r="G71" s="654"/>
      <c r="H71" s="654"/>
      <c r="I71" s="659"/>
      <c r="J71" s="132"/>
      <c r="K71" s="132"/>
      <c r="L71" s="139"/>
      <c r="M71" s="132"/>
      <c r="N71" s="132"/>
      <c r="O71" s="139"/>
      <c r="P71" s="132"/>
      <c r="Q71" s="132"/>
      <c r="R71" s="139"/>
      <c r="S71" s="132"/>
      <c r="T71" s="132"/>
      <c r="U71" s="139"/>
      <c r="V71" s="133"/>
    </row>
    <row r="72" spans="2:22" ht="2.25" customHeight="1">
      <c r="B72" s="129"/>
      <c r="C72" s="649"/>
      <c r="D72" s="649"/>
      <c r="E72" s="649"/>
      <c r="F72" s="649"/>
      <c r="G72" s="649"/>
      <c r="H72" s="649"/>
      <c r="I72" s="649"/>
      <c r="J72" s="132"/>
      <c r="K72" s="132"/>
      <c r="L72" s="132"/>
      <c r="M72" s="132"/>
      <c r="N72" s="132"/>
      <c r="O72" s="132"/>
      <c r="P72" s="132"/>
      <c r="Q72" s="132"/>
      <c r="R72" s="132"/>
      <c r="S72" s="132"/>
      <c r="T72" s="132"/>
      <c r="U72" s="132"/>
      <c r="V72" s="133"/>
    </row>
    <row r="73" spans="2:22" ht="2.25" customHeight="1">
      <c r="B73" s="129"/>
      <c r="C73" s="649"/>
      <c r="D73" s="649"/>
      <c r="E73" s="649"/>
      <c r="F73" s="649"/>
      <c r="G73" s="649"/>
      <c r="H73" s="649"/>
      <c r="I73" s="649"/>
      <c r="J73" s="132"/>
      <c r="K73" s="132"/>
      <c r="L73" s="132"/>
      <c r="M73" s="132"/>
      <c r="N73" s="132"/>
      <c r="O73" s="132"/>
      <c r="P73" s="132"/>
      <c r="Q73" s="132"/>
      <c r="R73" s="132"/>
      <c r="S73" s="132"/>
      <c r="T73" s="132"/>
      <c r="U73" s="132"/>
      <c r="V73" s="133"/>
    </row>
    <row r="74" spans="2:22" ht="11.25">
      <c r="B74" s="129">
        <v>10</v>
      </c>
      <c r="C74" s="658"/>
      <c r="D74" s="654"/>
      <c r="E74" s="654"/>
      <c r="F74" s="654"/>
      <c r="G74" s="654"/>
      <c r="H74" s="654"/>
      <c r="I74" s="659"/>
      <c r="J74" s="132"/>
      <c r="K74" s="132"/>
      <c r="L74" s="139"/>
      <c r="M74" s="132"/>
      <c r="N74" s="132"/>
      <c r="O74" s="139"/>
      <c r="P74" s="132"/>
      <c r="Q74" s="132"/>
      <c r="R74" s="139"/>
      <c r="S74" s="132"/>
      <c r="T74" s="132"/>
      <c r="U74" s="139"/>
      <c r="V74" s="133"/>
    </row>
    <row r="75" spans="2:22" ht="2.25" customHeight="1">
      <c r="B75" s="129"/>
      <c r="C75" s="649"/>
      <c r="D75" s="649"/>
      <c r="E75" s="649"/>
      <c r="F75" s="649"/>
      <c r="G75" s="649"/>
      <c r="H75" s="649"/>
      <c r="I75" s="649"/>
      <c r="J75" s="132"/>
      <c r="K75" s="132"/>
      <c r="L75" s="132"/>
      <c r="M75" s="132"/>
      <c r="N75" s="132"/>
      <c r="O75" s="132"/>
      <c r="P75" s="132"/>
      <c r="Q75" s="132"/>
      <c r="R75" s="132"/>
      <c r="S75" s="132"/>
      <c r="T75" s="132"/>
      <c r="U75" s="132"/>
      <c r="V75" s="133"/>
    </row>
    <row r="76" spans="2:22" ht="1.5" customHeight="1">
      <c r="B76" s="129"/>
      <c r="C76" s="649"/>
      <c r="D76" s="649"/>
      <c r="E76" s="649"/>
      <c r="F76" s="649"/>
      <c r="G76" s="649"/>
      <c r="H76" s="649"/>
      <c r="I76" s="649"/>
      <c r="J76" s="132"/>
      <c r="K76" s="132"/>
      <c r="L76" s="132"/>
      <c r="M76" s="132"/>
      <c r="N76" s="132"/>
      <c r="O76" s="132"/>
      <c r="P76" s="132"/>
      <c r="Q76" s="132"/>
      <c r="R76" s="132"/>
      <c r="S76" s="132"/>
      <c r="T76" s="132"/>
      <c r="U76" s="132"/>
      <c r="V76" s="133"/>
    </row>
    <row r="77" spans="2:22" ht="11.25">
      <c r="B77" s="129">
        <v>11</v>
      </c>
      <c r="C77" s="658"/>
      <c r="D77" s="654"/>
      <c r="E77" s="654"/>
      <c r="F77" s="654"/>
      <c r="G77" s="654"/>
      <c r="H77" s="654"/>
      <c r="I77" s="659"/>
      <c r="J77" s="132"/>
      <c r="K77" s="132"/>
      <c r="L77" s="139"/>
      <c r="M77" s="132"/>
      <c r="N77" s="132"/>
      <c r="O77" s="139"/>
      <c r="P77" s="132"/>
      <c r="Q77" s="132"/>
      <c r="R77" s="139"/>
      <c r="S77" s="132"/>
      <c r="T77" s="132"/>
      <c r="U77" s="139"/>
      <c r="V77" s="133"/>
    </row>
    <row r="78" spans="2:22" ht="3" customHeight="1">
      <c r="B78" s="129"/>
      <c r="C78" s="649"/>
      <c r="D78" s="649"/>
      <c r="E78" s="649"/>
      <c r="F78" s="649"/>
      <c r="G78" s="649"/>
      <c r="H78" s="649"/>
      <c r="I78" s="649"/>
      <c r="J78" s="132"/>
      <c r="K78" s="132"/>
      <c r="L78" s="132"/>
      <c r="M78" s="132"/>
      <c r="N78" s="132"/>
      <c r="O78" s="132"/>
      <c r="P78" s="132"/>
      <c r="Q78" s="132"/>
      <c r="R78" s="132"/>
      <c r="S78" s="132"/>
      <c r="T78" s="132"/>
      <c r="U78" s="132"/>
      <c r="V78" s="133"/>
    </row>
    <row r="79" spans="2:22" ht="2.25" customHeight="1">
      <c r="B79" s="129"/>
      <c r="C79" s="649"/>
      <c r="D79" s="649"/>
      <c r="E79" s="649"/>
      <c r="F79" s="649"/>
      <c r="G79" s="649"/>
      <c r="H79" s="649"/>
      <c r="I79" s="649"/>
      <c r="J79" s="132"/>
      <c r="K79" s="132"/>
      <c r="L79" s="132"/>
      <c r="M79" s="132"/>
      <c r="N79" s="132"/>
      <c r="O79" s="132"/>
      <c r="P79" s="132"/>
      <c r="Q79" s="132"/>
      <c r="R79" s="132"/>
      <c r="S79" s="132"/>
      <c r="T79" s="132"/>
      <c r="U79" s="132"/>
      <c r="V79" s="133"/>
    </row>
    <row r="80" spans="2:22" ht="11.25">
      <c r="B80" s="129">
        <v>12</v>
      </c>
      <c r="C80" s="649" t="s">
        <v>136</v>
      </c>
      <c r="D80" s="649"/>
      <c r="E80" s="649"/>
      <c r="F80" s="649"/>
      <c r="G80" s="649"/>
      <c r="H80" s="649"/>
      <c r="I80" s="649"/>
      <c r="J80" s="132"/>
      <c r="K80" s="132" t="s">
        <v>121</v>
      </c>
      <c r="L80" s="399">
        <f>L68</f>
        <v>607484</v>
      </c>
      <c r="M80" s="144"/>
      <c r="N80" s="132" t="s">
        <v>121</v>
      </c>
      <c r="O80" s="399">
        <f>O68</f>
        <v>0</v>
      </c>
      <c r="P80" s="144"/>
      <c r="Q80" s="132" t="s">
        <v>121</v>
      </c>
      <c r="R80" s="399">
        <f>R68</f>
        <v>0</v>
      </c>
      <c r="S80" s="144"/>
      <c r="T80" s="132" t="s">
        <v>121</v>
      </c>
      <c r="U80" s="399">
        <f>L80+O80+R80</f>
        <v>607484</v>
      </c>
      <c r="V80" s="133"/>
    </row>
    <row r="81" spans="2:22" ht="2.25" customHeight="1">
      <c r="B81" s="135"/>
      <c r="C81" s="653"/>
      <c r="D81" s="653"/>
      <c r="E81" s="653"/>
      <c r="F81" s="653"/>
      <c r="G81" s="653"/>
      <c r="H81" s="653"/>
      <c r="I81" s="653"/>
      <c r="J81" s="138"/>
      <c r="K81" s="138"/>
      <c r="L81" s="138"/>
      <c r="M81" s="138"/>
      <c r="N81" s="138"/>
      <c r="O81" s="138"/>
      <c r="P81" s="138"/>
      <c r="Q81" s="138"/>
      <c r="R81" s="138"/>
      <c r="S81" s="138"/>
      <c r="T81" s="138"/>
      <c r="U81" s="138"/>
      <c r="V81" s="137"/>
    </row>
    <row r="82" spans="2:22" ht="15">
      <c r="B82" s="642" t="s">
        <v>490</v>
      </c>
      <c r="C82" s="651"/>
      <c r="D82" s="651"/>
      <c r="E82" s="651"/>
      <c r="F82" s="651"/>
      <c r="G82" s="651"/>
      <c r="H82" s="651"/>
      <c r="I82" s="651"/>
      <c r="J82" s="651"/>
      <c r="K82" s="651"/>
      <c r="L82" s="651"/>
      <c r="M82" s="651"/>
      <c r="N82" s="651"/>
      <c r="O82" s="651"/>
      <c r="P82" s="651"/>
      <c r="Q82" s="651"/>
      <c r="R82" s="651"/>
      <c r="S82" s="651"/>
      <c r="T82" s="651"/>
      <c r="U82" s="651"/>
      <c r="V82" s="652"/>
    </row>
    <row r="83" spans="2:22" ht="11.25">
      <c r="B83" s="129"/>
      <c r="C83" s="132"/>
      <c r="D83" s="132"/>
      <c r="E83" s="132"/>
      <c r="F83" s="132"/>
      <c r="G83" s="132"/>
      <c r="H83" s="132"/>
      <c r="I83" s="134" t="s">
        <v>138</v>
      </c>
      <c r="J83" s="134"/>
      <c r="K83" s="134"/>
      <c r="L83" s="134" t="s">
        <v>98</v>
      </c>
      <c r="M83" s="134"/>
      <c r="N83" s="134"/>
      <c r="O83" s="134" t="s">
        <v>103</v>
      </c>
      <c r="P83" s="134"/>
      <c r="Q83" s="134"/>
      <c r="R83" s="134" t="s">
        <v>106</v>
      </c>
      <c r="S83" s="134"/>
      <c r="T83" s="134"/>
      <c r="U83" s="134" t="s">
        <v>110</v>
      </c>
      <c r="V83" s="133"/>
    </row>
    <row r="84" spans="2:22" ht="11.25">
      <c r="B84" s="129">
        <v>13</v>
      </c>
      <c r="C84" s="649" t="s">
        <v>87</v>
      </c>
      <c r="D84" s="649"/>
      <c r="E84" s="649"/>
      <c r="F84" s="649"/>
      <c r="G84" s="132"/>
      <c r="H84" s="132" t="s">
        <v>121</v>
      </c>
      <c r="I84" s="139"/>
      <c r="J84" s="132"/>
      <c r="K84" s="132" t="s">
        <v>121</v>
      </c>
      <c r="L84" s="139"/>
      <c r="M84" s="132"/>
      <c r="N84" s="132" t="s">
        <v>121</v>
      </c>
      <c r="O84" s="139"/>
      <c r="P84" s="132"/>
      <c r="Q84" s="132" t="s">
        <v>121</v>
      </c>
      <c r="R84" s="139"/>
      <c r="S84" s="132"/>
      <c r="T84" s="132" t="s">
        <v>121</v>
      </c>
      <c r="U84" s="139"/>
      <c r="V84" s="133"/>
    </row>
    <row r="85" spans="2:22" ht="2.25" customHeight="1">
      <c r="B85" s="129"/>
      <c r="C85" s="649"/>
      <c r="D85" s="649"/>
      <c r="E85" s="649"/>
      <c r="F85" s="649"/>
      <c r="G85" s="649"/>
      <c r="H85" s="649"/>
      <c r="I85" s="649"/>
      <c r="J85" s="132"/>
      <c r="K85" s="132"/>
      <c r="L85" s="132"/>
      <c r="M85" s="132"/>
      <c r="N85" s="132"/>
      <c r="O85" s="132"/>
      <c r="P85" s="132"/>
      <c r="Q85" s="132"/>
      <c r="R85" s="132"/>
      <c r="S85" s="132"/>
      <c r="T85" s="132"/>
      <c r="U85" s="132"/>
      <c r="V85" s="133"/>
    </row>
    <row r="86" spans="2:22" ht="2.25" customHeight="1">
      <c r="B86" s="129"/>
      <c r="C86" s="649"/>
      <c r="D86" s="649"/>
      <c r="E86" s="649"/>
      <c r="F86" s="649"/>
      <c r="G86" s="649"/>
      <c r="H86" s="649"/>
      <c r="I86" s="649"/>
      <c r="J86" s="132"/>
      <c r="K86" s="132"/>
      <c r="L86" s="132"/>
      <c r="M86" s="132"/>
      <c r="N86" s="132"/>
      <c r="O86" s="132"/>
      <c r="P86" s="132"/>
      <c r="Q86" s="132"/>
      <c r="R86" s="132"/>
      <c r="S86" s="132"/>
      <c r="T86" s="132"/>
      <c r="U86" s="132"/>
      <c r="V86" s="133"/>
    </row>
    <row r="87" spans="2:22" ht="11.25">
      <c r="B87" s="129">
        <v>14</v>
      </c>
      <c r="C87" s="649" t="s">
        <v>88</v>
      </c>
      <c r="D87" s="649"/>
      <c r="E87" s="649"/>
      <c r="F87" s="649"/>
      <c r="G87" s="132"/>
      <c r="H87" s="132" t="s">
        <v>121</v>
      </c>
      <c r="I87" s="139"/>
      <c r="J87" s="132"/>
      <c r="K87" s="132"/>
      <c r="L87" s="139"/>
      <c r="M87" s="132"/>
      <c r="N87" s="132"/>
      <c r="O87" s="139"/>
      <c r="P87" s="132"/>
      <c r="Q87" s="132"/>
      <c r="R87" s="139"/>
      <c r="S87" s="132"/>
      <c r="T87" s="132"/>
      <c r="U87" s="139"/>
      <c r="V87" s="133"/>
    </row>
    <row r="88" spans="2:22" ht="3" customHeight="1">
      <c r="B88" s="129"/>
      <c r="C88" s="649"/>
      <c r="D88" s="649"/>
      <c r="E88" s="649"/>
      <c r="F88" s="649"/>
      <c r="G88" s="132"/>
      <c r="H88" s="132"/>
      <c r="I88" s="132"/>
      <c r="J88" s="132"/>
      <c r="K88" s="132"/>
      <c r="L88" s="132"/>
      <c r="M88" s="132"/>
      <c r="N88" s="132"/>
      <c r="O88" s="132"/>
      <c r="P88" s="132"/>
      <c r="Q88" s="132"/>
      <c r="R88" s="132"/>
      <c r="S88" s="132"/>
      <c r="T88" s="132"/>
      <c r="U88" s="132"/>
      <c r="V88" s="133"/>
    </row>
    <row r="89" spans="2:22" ht="2.25" customHeight="1">
      <c r="B89" s="129"/>
      <c r="C89" s="151"/>
      <c r="D89" s="151"/>
      <c r="E89" s="151"/>
      <c r="F89" s="151"/>
      <c r="G89" s="132"/>
      <c r="H89" s="132"/>
      <c r="I89" s="138"/>
      <c r="J89" s="132"/>
      <c r="K89" s="132"/>
      <c r="L89" s="138"/>
      <c r="M89" s="132"/>
      <c r="N89" s="132"/>
      <c r="O89" s="138"/>
      <c r="P89" s="132"/>
      <c r="Q89" s="132"/>
      <c r="R89" s="138"/>
      <c r="S89" s="132"/>
      <c r="T89" s="132"/>
      <c r="U89" s="138"/>
      <c r="V89" s="133"/>
    </row>
    <row r="90" spans="2:22" ht="11.25">
      <c r="B90" s="129">
        <v>15</v>
      </c>
      <c r="C90" s="649" t="s">
        <v>139</v>
      </c>
      <c r="D90" s="649"/>
      <c r="E90" s="649"/>
      <c r="F90" s="649"/>
      <c r="G90" s="132"/>
      <c r="H90" s="132" t="s">
        <v>121</v>
      </c>
      <c r="I90" s="139"/>
      <c r="J90" s="132"/>
      <c r="K90" s="132" t="s">
        <v>121</v>
      </c>
      <c r="L90" s="139"/>
      <c r="M90" s="132"/>
      <c r="N90" s="132" t="s">
        <v>121</v>
      </c>
      <c r="O90" s="139"/>
      <c r="P90" s="132"/>
      <c r="Q90" s="132" t="s">
        <v>121</v>
      </c>
      <c r="R90" s="139"/>
      <c r="S90" s="132"/>
      <c r="T90" s="132" t="s">
        <v>121</v>
      </c>
      <c r="U90" s="139"/>
      <c r="V90" s="133"/>
    </row>
    <row r="91" spans="2:22" ht="3" customHeight="1">
      <c r="B91" s="135"/>
      <c r="C91" s="653"/>
      <c r="D91" s="653"/>
      <c r="E91" s="653"/>
      <c r="F91" s="653"/>
      <c r="G91" s="138"/>
      <c r="H91" s="138"/>
      <c r="I91" s="138"/>
      <c r="J91" s="138"/>
      <c r="K91" s="138"/>
      <c r="L91" s="138"/>
      <c r="M91" s="138"/>
      <c r="N91" s="138"/>
      <c r="O91" s="138"/>
      <c r="P91" s="138"/>
      <c r="Q91" s="138"/>
      <c r="R91" s="138"/>
      <c r="S91" s="138"/>
      <c r="T91" s="138"/>
      <c r="U91" s="138"/>
      <c r="V91" s="137"/>
    </row>
    <row r="92" spans="2:22" ht="15">
      <c r="B92" s="642" t="s">
        <v>89</v>
      </c>
      <c r="C92" s="651"/>
      <c r="D92" s="651"/>
      <c r="E92" s="651"/>
      <c r="F92" s="651"/>
      <c r="G92" s="651"/>
      <c r="H92" s="651"/>
      <c r="I92" s="651"/>
      <c r="J92" s="651"/>
      <c r="K92" s="651"/>
      <c r="L92" s="651"/>
      <c r="M92" s="651"/>
      <c r="N92" s="651"/>
      <c r="O92" s="651"/>
      <c r="P92" s="651"/>
      <c r="Q92" s="651"/>
      <c r="R92" s="651"/>
      <c r="S92" s="651"/>
      <c r="T92" s="651"/>
      <c r="U92" s="651"/>
      <c r="V92" s="652"/>
    </row>
    <row r="93" spans="2:22" ht="11.25">
      <c r="B93" s="660" t="s">
        <v>86</v>
      </c>
      <c r="C93" s="661"/>
      <c r="D93" s="661"/>
      <c r="E93" s="661"/>
      <c r="F93" s="661"/>
      <c r="G93" s="661"/>
      <c r="H93" s="661"/>
      <c r="I93" s="661"/>
      <c r="J93" s="662"/>
      <c r="K93" s="642" t="s">
        <v>140</v>
      </c>
      <c r="L93" s="643"/>
      <c r="M93" s="643"/>
      <c r="N93" s="643"/>
      <c r="O93" s="643"/>
      <c r="P93" s="643"/>
      <c r="Q93" s="643"/>
      <c r="R93" s="643"/>
      <c r="S93" s="643"/>
      <c r="T93" s="643"/>
      <c r="U93" s="643"/>
      <c r="V93" s="644"/>
    </row>
    <row r="94" spans="2:22" ht="11.25">
      <c r="B94" s="663"/>
      <c r="C94" s="664"/>
      <c r="D94" s="664"/>
      <c r="E94" s="664"/>
      <c r="F94" s="664"/>
      <c r="G94" s="664"/>
      <c r="H94" s="664"/>
      <c r="I94" s="664"/>
      <c r="J94" s="665"/>
      <c r="K94" s="146"/>
      <c r="L94" s="147" t="s">
        <v>141</v>
      </c>
      <c r="M94" s="147"/>
      <c r="N94" s="146"/>
      <c r="O94" s="147" t="s">
        <v>142</v>
      </c>
      <c r="P94" s="147"/>
      <c r="Q94" s="146"/>
      <c r="R94" s="147" t="s">
        <v>143</v>
      </c>
      <c r="S94" s="147"/>
      <c r="T94" s="146"/>
      <c r="U94" s="147" t="s">
        <v>144</v>
      </c>
      <c r="V94" s="149"/>
    </row>
    <row r="95" spans="2:22" ht="2.25" customHeight="1">
      <c r="B95" s="129"/>
      <c r="C95" s="649"/>
      <c r="D95" s="649"/>
      <c r="E95" s="649"/>
      <c r="F95" s="649"/>
      <c r="G95" s="649"/>
      <c r="H95" s="649"/>
      <c r="I95" s="649"/>
      <c r="J95" s="132"/>
      <c r="K95" s="132"/>
      <c r="L95" s="132"/>
      <c r="M95" s="132"/>
      <c r="N95" s="132"/>
      <c r="O95" s="132"/>
      <c r="P95" s="132"/>
      <c r="Q95" s="132"/>
      <c r="R95" s="132"/>
      <c r="S95" s="132"/>
      <c r="T95" s="132"/>
      <c r="U95" s="132"/>
      <c r="V95" s="133"/>
    </row>
    <row r="96" spans="2:22" ht="11.25">
      <c r="B96" s="129">
        <v>16</v>
      </c>
      <c r="C96" s="658"/>
      <c r="D96" s="654"/>
      <c r="E96" s="654"/>
      <c r="F96" s="654"/>
      <c r="G96" s="654"/>
      <c r="H96" s="654"/>
      <c r="I96" s="659"/>
      <c r="J96" s="132"/>
      <c r="K96" s="132" t="s">
        <v>121</v>
      </c>
      <c r="L96" s="139"/>
      <c r="M96" s="132"/>
      <c r="N96" s="132" t="s">
        <v>121</v>
      </c>
      <c r="O96" s="139"/>
      <c r="P96" s="132"/>
      <c r="Q96" s="132" t="s">
        <v>121</v>
      </c>
      <c r="R96" s="139"/>
      <c r="S96" s="132"/>
      <c r="T96" s="132" t="s">
        <v>121</v>
      </c>
      <c r="U96" s="139"/>
      <c r="V96" s="133"/>
    </row>
    <row r="97" spans="2:22" ht="1.5" customHeight="1">
      <c r="B97" s="129"/>
      <c r="C97" s="649"/>
      <c r="D97" s="649"/>
      <c r="E97" s="649"/>
      <c r="F97" s="649"/>
      <c r="G97" s="649"/>
      <c r="H97" s="649"/>
      <c r="I97" s="649"/>
      <c r="J97" s="132"/>
      <c r="K97" s="132"/>
      <c r="L97" s="132"/>
      <c r="M97" s="132"/>
      <c r="N97" s="132"/>
      <c r="O97" s="132"/>
      <c r="P97" s="132"/>
      <c r="Q97" s="132"/>
      <c r="R97" s="132"/>
      <c r="S97" s="132"/>
      <c r="T97" s="132"/>
      <c r="U97" s="132"/>
      <c r="V97" s="133"/>
    </row>
    <row r="98" spans="2:22" ht="2.25" customHeight="1">
      <c r="B98" s="129"/>
      <c r="C98" s="649"/>
      <c r="D98" s="649"/>
      <c r="E98" s="649"/>
      <c r="F98" s="649"/>
      <c r="G98" s="649"/>
      <c r="H98" s="649"/>
      <c r="I98" s="649"/>
      <c r="J98" s="132"/>
      <c r="K98" s="132"/>
      <c r="L98" s="132"/>
      <c r="M98" s="132"/>
      <c r="N98" s="132"/>
      <c r="O98" s="132"/>
      <c r="P98" s="132"/>
      <c r="Q98" s="132"/>
      <c r="R98" s="132"/>
      <c r="S98" s="132"/>
      <c r="T98" s="132"/>
      <c r="U98" s="132"/>
      <c r="V98" s="133"/>
    </row>
    <row r="99" spans="2:22" ht="11.25">
      <c r="B99" s="129">
        <v>17</v>
      </c>
      <c r="C99" s="658"/>
      <c r="D99" s="654"/>
      <c r="E99" s="654"/>
      <c r="F99" s="654"/>
      <c r="G99" s="654"/>
      <c r="H99" s="654"/>
      <c r="I99" s="659"/>
      <c r="J99" s="132"/>
      <c r="K99" s="132"/>
      <c r="L99" s="139"/>
      <c r="M99" s="132"/>
      <c r="N99" s="132"/>
      <c r="O99" s="139"/>
      <c r="P99" s="132"/>
      <c r="Q99" s="132"/>
      <c r="R99" s="139"/>
      <c r="S99" s="132"/>
      <c r="T99" s="132"/>
      <c r="U99" s="139"/>
      <c r="V99" s="133"/>
    </row>
    <row r="100" spans="2:22" ht="2.25" customHeight="1">
      <c r="B100" s="129"/>
      <c r="C100" s="649"/>
      <c r="D100" s="649"/>
      <c r="E100" s="649"/>
      <c r="F100" s="649"/>
      <c r="G100" s="649"/>
      <c r="H100" s="649"/>
      <c r="I100" s="649"/>
      <c r="J100" s="132"/>
      <c r="K100" s="132"/>
      <c r="L100" s="132"/>
      <c r="M100" s="132"/>
      <c r="N100" s="132"/>
      <c r="O100" s="132"/>
      <c r="P100" s="132"/>
      <c r="Q100" s="132"/>
      <c r="R100" s="132"/>
      <c r="S100" s="132"/>
      <c r="T100" s="132"/>
      <c r="U100" s="132"/>
      <c r="V100" s="133"/>
    </row>
    <row r="101" spans="2:22" ht="2.25" customHeight="1">
      <c r="B101" s="129"/>
      <c r="C101" s="649"/>
      <c r="D101" s="649"/>
      <c r="E101" s="649"/>
      <c r="F101" s="649"/>
      <c r="G101" s="649"/>
      <c r="H101" s="649"/>
      <c r="I101" s="649"/>
      <c r="J101" s="132"/>
      <c r="K101" s="132"/>
      <c r="L101" s="132"/>
      <c r="M101" s="132"/>
      <c r="N101" s="132"/>
      <c r="O101" s="132"/>
      <c r="P101" s="132"/>
      <c r="Q101" s="132"/>
      <c r="R101" s="132"/>
      <c r="S101" s="132"/>
      <c r="T101" s="132"/>
      <c r="U101" s="132"/>
      <c r="V101" s="133"/>
    </row>
    <row r="102" spans="2:22" ht="11.25">
      <c r="B102" s="129">
        <v>18</v>
      </c>
      <c r="C102" s="658"/>
      <c r="D102" s="654"/>
      <c r="E102" s="654"/>
      <c r="F102" s="654"/>
      <c r="G102" s="654"/>
      <c r="H102" s="654"/>
      <c r="I102" s="659"/>
      <c r="J102" s="132"/>
      <c r="K102" s="132"/>
      <c r="L102" s="139"/>
      <c r="M102" s="132"/>
      <c r="N102" s="132"/>
      <c r="O102" s="139"/>
      <c r="P102" s="132"/>
      <c r="Q102" s="132"/>
      <c r="R102" s="139"/>
      <c r="S102" s="132"/>
      <c r="T102" s="132"/>
      <c r="U102" s="139"/>
      <c r="V102" s="133"/>
    </row>
    <row r="103" spans="2:22" ht="2.25" customHeight="1">
      <c r="B103" s="129"/>
      <c r="C103" s="649"/>
      <c r="D103" s="649"/>
      <c r="E103" s="649"/>
      <c r="F103" s="649"/>
      <c r="G103" s="649"/>
      <c r="H103" s="649"/>
      <c r="I103" s="649"/>
      <c r="J103" s="132"/>
      <c r="K103" s="132"/>
      <c r="L103" s="132"/>
      <c r="M103" s="132"/>
      <c r="N103" s="132"/>
      <c r="O103" s="132"/>
      <c r="P103" s="132"/>
      <c r="Q103" s="132"/>
      <c r="R103" s="132"/>
      <c r="S103" s="132"/>
      <c r="T103" s="132"/>
      <c r="U103" s="132"/>
      <c r="V103" s="133"/>
    </row>
    <row r="104" spans="2:22" ht="2.25" customHeight="1">
      <c r="B104" s="129"/>
      <c r="C104" s="649"/>
      <c r="D104" s="649"/>
      <c r="E104" s="649"/>
      <c r="F104" s="649"/>
      <c r="G104" s="649"/>
      <c r="H104" s="649"/>
      <c r="I104" s="649"/>
      <c r="J104" s="132"/>
      <c r="K104" s="132"/>
      <c r="L104" s="132"/>
      <c r="M104" s="132"/>
      <c r="N104" s="132"/>
      <c r="O104" s="132"/>
      <c r="P104" s="132"/>
      <c r="Q104" s="132"/>
      <c r="R104" s="132"/>
      <c r="S104" s="132"/>
      <c r="T104" s="132"/>
      <c r="U104" s="132"/>
      <c r="V104" s="133"/>
    </row>
    <row r="105" spans="2:22" ht="11.25">
      <c r="B105" s="129">
        <v>19</v>
      </c>
      <c r="C105" s="658"/>
      <c r="D105" s="654"/>
      <c r="E105" s="654"/>
      <c r="F105" s="654"/>
      <c r="G105" s="654"/>
      <c r="H105" s="654"/>
      <c r="I105" s="659"/>
      <c r="J105" s="132"/>
      <c r="K105" s="132"/>
      <c r="L105" s="139"/>
      <c r="M105" s="132"/>
      <c r="N105" s="132"/>
      <c r="O105" s="139"/>
      <c r="P105" s="132"/>
      <c r="Q105" s="132"/>
      <c r="R105" s="139"/>
      <c r="S105" s="132"/>
      <c r="T105" s="132"/>
      <c r="U105" s="139"/>
      <c r="V105" s="133"/>
    </row>
    <row r="106" spans="2:22" ht="3" customHeight="1">
      <c r="B106" s="129"/>
      <c r="C106" s="649"/>
      <c r="D106" s="649"/>
      <c r="E106" s="649"/>
      <c r="F106" s="649"/>
      <c r="G106" s="649"/>
      <c r="H106" s="649"/>
      <c r="I106" s="649"/>
      <c r="J106" s="132"/>
      <c r="K106" s="132"/>
      <c r="L106" s="132"/>
      <c r="M106" s="132"/>
      <c r="N106" s="132"/>
      <c r="O106" s="132"/>
      <c r="P106" s="132"/>
      <c r="Q106" s="132"/>
      <c r="R106" s="132"/>
      <c r="S106" s="132"/>
      <c r="T106" s="132"/>
      <c r="U106" s="132"/>
      <c r="V106" s="133"/>
    </row>
    <row r="107" spans="2:22" ht="2.25" customHeight="1">
      <c r="B107" s="129"/>
      <c r="C107" s="649"/>
      <c r="D107" s="649"/>
      <c r="E107" s="649"/>
      <c r="F107" s="649"/>
      <c r="G107" s="649"/>
      <c r="H107" s="649"/>
      <c r="I107" s="649"/>
      <c r="J107" s="132"/>
      <c r="K107" s="132"/>
      <c r="L107" s="132"/>
      <c r="M107" s="132"/>
      <c r="N107" s="132"/>
      <c r="O107" s="132"/>
      <c r="P107" s="132"/>
      <c r="Q107" s="132"/>
      <c r="R107" s="132"/>
      <c r="S107" s="132"/>
      <c r="T107" s="132"/>
      <c r="U107" s="132"/>
      <c r="V107" s="133"/>
    </row>
    <row r="108" spans="2:22" ht="11.25">
      <c r="B108" s="129">
        <v>20</v>
      </c>
      <c r="C108" s="649" t="s">
        <v>136</v>
      </c>
      <c r="D108" s="649"/>
      <c r="E108" s="649"/>
      <c r="F108" s="649"/>
      <c r="G108" s="649"/>
      <c r="H108" s="649"/>
      <c r="I108" s="649"/>
      <c r="J108" s="132"/>
      <c r="K108" s="132" t="s">
        <v>121</v>
      </c>
      <c r="L108" s="139"/>
      <c r="M108" s="132"/>
      <c r="N108" s="132" t="s">
        <v>121</v>
      </c>
      <c r="O108" s="139"/>
      <c r="P108" s="132"/>
      <c r="Q108" s="132" t="s">
        <v>121</v>
      </c>
      <c r="R108" s="139"/>
      <c r="S108" s="132"/>
      <c r="T108" s="132" t="s">
        <v>121</v>
      </c>
      <c r="U108" s="139"/>
      <c r="V108" s="133"/>
    </row>
    <row r="109" spans="2:22" ht="2.25" customHeight="1">
      <c r="B109" s="135"/>
      <c r="C109" s="653"/>
      <c r="D109" s="653"/>
      <c r="E109" s="653"/>
      <c r="F109" s="653"/>
      <c r="G109" s="653"/>
      <c r="H109" s="653"/>
      <c r="I109" s="653"/>
      <c r="J109" s="138"/>
      <c r="K109" s="138"/>
      <c r="L109" s="138"/>
      <c r="M109" s="138"/>
      <c r="N109" s="138"/>
      <c r="O109" s="138"/>
      <c r="P109" s="138"/>
      <c r="Q109" s="138"/>
      <c r="R109" s="138"/>
      <c r="S109" s="138"/>
      <c r="T109" s="138"/>
      <c r="U109" s="138"/>
      <c r="V109" s="137"/>
    </row>
    <row r="110" spans="2:22" ht="11.25">
      <c r="B110" s="642" t="s">
        <v>90</v>
      </c>
      <c r="C110" s="643"/>
      <c r="D110" s="643"/>
      <c r="E110" s="643"/>
      <c r="F110" s="643"/>
      <c r="G110" s="643"/>
      <c r="H110" s="643"/>
      <c r="I110" s="643"/>
      <c r="J110" s="643"/>
      <c r="K110" s="643"/>
      <c r="L110" s="643"/>
      <c r="M110" s="643"/>
      <c r="N110" s="643"/>
      <c r="O110" s="643"/>
      <c r="P110" s="643"/>
      <c r="Q110" s="643"/>
      <c r="R110" s="643"/>
      <c r="S110" s="643"/>
      <c r="T110" s="643"/>
      <c r="U110" s="643"/>
      <c r="V110" s="644"/>
    </row>
    <row r="111" spans="2:22" ht="1.5" customHeight="1">
      <c r="B111" s="129"/>
      <c r="C111" s="132"/>
      <c r="D111" s="132"/>
      <c r="E111" s="132"/>
      <c r="F111" s="132"/>
      <c r="G111" s="132"/>
      <c r="H111" s="132"/>
      <c r="I111" s="132"/>
      <c r="J111" s="132"/>
      <c r="K111" s="132"/>
      <c r="L111" s="132"/>
      <c r="M111" s="132"/>
      <c r="N111" s="132"/>
      <c r="O111" s="132"/>
      <c r="P111" s="132"/>
      <c r="Q111" s="132"/>
      <c r="R111" s="132"/>
      <c r="S111" s="132"/>
      <c r="T111" s="132"/>
      <c r="U111" s="132"/>
      <c r="V111" s="133"/>
    </row>
    <row r="112" spans="2:22" ht="11.25">
      <c r="B112" s="129">
        <v>21</v>
      </c>
      <c r="C112" s="132" t="s">
        <v>91</v>
      </c>
      <c r="D112" s="132"/>
      <c r="E112" s="152"/>
      <c r="F112" s="493" t="s">
        <v>149</v>
      </c>
      <c r="G112" s="155"/>
      <c r="H112" s="155"/>
      <c r="I112" s="156">
        <f>'Budget-Period'!C15</f>
        <v>0.114</v>
      </c>
      <c r="J112" s="649">
        <v>22</v>
      </c>
      <c r="K112" s="649"/>
      <c r="L112" s="132" t="s">
        <v>146</v>
      </c>
      <c r="M112" s="132"/>
      <c r="N112" s="132"/>
      <c r="O112" s="494" t="s">
        <v>151</v>
      </c>
      <c r="P112" s="155"/>
      <c r="Q112" s="155"/>
      <c r="R112" s="155"/>
      <c r="S112" s="155"/>
      <c r="T112" s="155"/>
      <c r="U112" s="156">
        <f>'Budget-Period'!C36</f>
        <v>0.1</v>
      </c>
      <c r="V112" s="133"/>
    </row>
    <row r="113" spans="2:22" ht="1.5" customHeight="1">
      <c r="B113" s="129"/>
      <c r="C113" s="132"/>
      <c r="D113" s="132"/>
      <c r="E113" s="132"/>
      <c r="F113" s="132"/>
      <c r="G113" s="132"/>
      <c r="H113" s="132"/>
      <c r="I113" s="132"/>
      <c r="J113" s="132"/>
      <c r="K113" s="132"/>
      <c r="L113" s="132"/>
      <c r="M113" s="132"/>
      <c r="N113" s="132"/>
      <c r="O113" s="132"/>
      <c r="P113" s="132"/>
      <c r="Q113" s="132"/>
      <c r="R113" s="132"/>
      <c r="S113" s="132"/>
      <c r="T113" s="132"/>
      <c r="U113" s="132"/>
      <c r="V113" s="133"/>
    </row>
    <row r="114" spans="2:22" ht="2.25" customHeight="1">
      <c r="B114" s="129"/>
      <c r="C114" s="132"/>
      <c r="D114" s="132"/>
      <c r="E114" s="132"/>
      <c r="F114" s="132"/>
      <c r="G114" s="132"/>
      <c r="H114" s="132"/>
      <c r="I114" s="132"/>
      <c r="J114" s="132"/>
      <c r="K114" s="132"/>
      <c r="L114" s="132"/>
      <c r="M114" s="132"/>
      <c r="N114" s="132"/>
      <c r="O114" s="132"/>
      <c r="P114" s="132"/>
      <c r="Q114" s="132"/>
      <c r="R114" s="132"/>
      <c r="S114" s="132"/>
      <c r="T114" s="132"/>
      <c r="U114" s="132"/>
      <c r="V114" s="133"/>
    </row>
    <row r="115" spans="2:22" ht="11.25">
      <c r="B115" s="129">
        <v>23</v>
      </c>
      <c r="C115" s="132" t="s">
        <v>145</v>
      </c>
      <c r="D115" s="132"/>
      <c r="E115" s="111"/>
      <c r="F115" s="493" t="s">
        <v>150</v>
      </c>
      <c r="G115" s="155"/>
      <c r="H115" s="155"/>
      <c r="I115" s="156">
        <f>'Budget-Period'!C16</f>
        <v>0</v>
      </c>
      <c r="J115" s="112"/>
      <c r="K115" s="112"/>
      <c r="L115" s="112"/>
      <c r="M115" s="112"/>
      <c r="N115" s="112"/>
      <c r="O115" s="112"/>
      <c r="P115" s="112"/>
      <c r="Q115" s="112"/>
      <c r="R115" s="112"/>
      <c r="S115" s="112"/>
      <c r="T115" s="112"/>
      <c r="U115" s="113"/>
      <c r="V115" s="133"/>
    </row>
    <row r="116" spans="2:22" ht="3" customHeight="1">
      <c r="B116" s="135"/>
      <c r="C116" s="138"/>
      <c r="D116" s="138"/>
      <c r="E116" s="138"/>
      <c r="F116" s="138"/>
      <c r="G116" s="138"/>
      <c r="H116" s="138"/>
      <c r="I116" s="138"/>
      <c r="J116" s="138"/>
      <c r="K116" s="138"/>
      <c r="L116" s="138"/>
      <c r="M116" s="138"/>
      <c r="N116" s="138"/>
      <c r="O116" s="138"/>
      <c r="P116" s="138"/>
      <c r="Q116" s="138"/>
      <c r="R116" s="138"/>
      <c r="S116" s="138"/>
      <c r="T116" s="138"/>
      <c r="U116" s="138"/>
      <c r="V116" s="137"/>
    </row>
  </sheetData>
  <sheetProtection/>
  <mergeCells count="78">
    <mergeCell ref="C95:I95"/>
    <mergeCell ref="C96:I96"/>
    <mergeCell ref="J112:K112"/>
    <mergeCell ref="C85:I85"/>
    <mergeCell ref="C86:I86"/>
    <mergeCell ref="C107:I107"/>
    <mergeCell ref="C108:I108"/>
    <mergeCell ref="C109:I109"/>
    <mergeCell ref="B93:J94"/>
    <mergeCell ref="B110:V110"/>
    <mergeCell ref="C101:I101"/>
    <mergeCell ref="C102:I102"/>
    <mergeCell ref="C103:I103"/>
    <mergeCell ref="C104:I104"/>
    <mergeCell ref="C105:I105"/>
    <mergeCell ref="C106:I106"/>
    <mergeCell ref="C97:I97"/>
    <mergeCell ref="C98:I98"/>
    <mergeCell ref="C99:I99"/>
    <mergeCell ref="C100:I100"/>
    <mergeCell ref="C87:F87"/>
    <mergeCell ref="C88:F88"/>
    <mergeCell ref="C90:F90"/>
    <mergeCell ref="C91:F91"/>
    <mergeCell ref="B92:V92"/>
    <mergeCell ref="K93:V93"/>
    <mergeCell ref="C78:I78"/>
    <mergeCell ref="C79:I79"/>
    <mergeCell ref="C80:I80"/>
    <mergeCell ref="C81:I81"/>
    <mergeCell ref="B82:V82"/>
    <mergeCell ref="C84:F84"/>
    <mergeCell ref="C72:I72"/>
    <mergeCell ref="C73:I73"/>
    <mergeCell ref="C74:I74"/>
    <mergeCell ref="C75:I75"/>
    <mergeCell ref="C76:I76"/>
    <mergeCell ref="C77:I77"/>
    <mergeCell ref="B66:J66"/>
    <mergeCell ref="C68:I68"/>
    <mergeCell ref="C69:I69"/>
    <mergeCell ref="C70:I70"/>
    <mergeCell ref="C71:I71"/>
    <mergeCell ref="C67:I67"/>
    <mergeCell ref="C59:G59"/>
    <mergeCell ref="C61:G61"/>
    <mergeCell ref="C62:G62"/>
    <mergeCell ref="C63:G63"/>
    <mergeCell ref="C60:G60"/>
    <mergeCell ref="B65:V65"/>
    <mergeCell ref="C55:G55"/>
    <mergeCell ref="C56:G56"/>
    <mergeCell ref="C57:G57"/>
    <mergeCell ref="C58:G58"/>
    <mergeCell ref="C49:G49"/>
    <mergeCell ref="C50:G50"/>
    <mergeCell ref="C51:G51"/>
    <mergeCell ref="C52:G52"/>
    <mergeCell ref="C43:G43"/>
    <mergeCell ref="C46:G46"/>
    <mergeCell ref="C37:G37"/>
    <mergeCell ref="C40:G40"/>
    <mergeCell ref="C31:G31"/>
    <mergeCell ref="C34:G34"/>
    <mergeCell ref="C23:G23"/>
    <mergeCell ref="C24:G24"/>
    <mergeCell ref="C25:G25"/>
    <mergeCell ref="C28:G28"/>
    <mergeCell ref="H23:S23"/>
    <mergeCell ref="B22:V22"/>
    <mergeCell ref="C26:G26"/>
    <mergeCell ref="C27:G27"/>
    <mergeCell ref="C4:C5"/>
    <mergeCell ref="F4:F5"/>
    <mergeCell ref="H4:M4"/>
    <mergeCell ref="N4:V4"/>
    <mergeCell ref="B2:V2"/>
    <mergeCell ref="B3:V3"/>
  </mergeCells>
  <printOptions/>
  <pageMargins left="1" right="1" top="1" bottom="1" header="0.5" footer="0.5"/>
  <pageSetup horizontalDpi="1200" verticalDpi="1200" orientation="landscape" r:id="rId2"/>
  <rowBreaks count="1" manualBreakCount="1">
    <brk id="63" max="255" man="1"/>
  </rowBreaks>
  <drawing r:id="rId1"/>
</worksheet>
</file>

<file path=xl/worksheets/sheet9.xml><?xml version="1.0" encoding="utf-8"?>
<worksheet xmlns="http://schemas.openxmlformats.org/spreadsheetml/2006/main" xmlns:r="http://schemas.openxmlformats.org/officeDocument/2006/relationships">
  <dimension ref="A2:P184"/>
  <sheetViews>
    <sheetView zoomScalePageLayoutView="0" workbookViewId="0" topLeftCell="A1">
      <selection activeCell="D180" sqref="D180:L180"/>
    </sheetView>
  </sheetViews>
  <sheetFormatPr defaultColWidth="8.88671875" defaultRowHeight="15"/>
  <cols>
    <col min="1" max="1" width="1.33203125" style="110" customWidth="1"/>
    <col min="2" max="2" width="1.77734375" style="110" customWidth="1"/>
    <col min="3" max="3" width="2.77734375" style="110" customWidth="1"/>
    <col min="4" max="4" width="8.88671875" style="110" customWidth="1"/>
    <col min="5" max="5" width="2.99609375" style="110" customWidth="1"/>
    <col min="6" max="7" width="8.88671875" style="110" customWidth="1"/>
    <col min="8" max="8" width="1.5625" style="110" customWidth="1"/>
    <col min="9" max="9" width="2.21484375" style="110" customWidth="1"/>
    <col min="10" max="10" width="9.77734375" style="110" customWidth="1"/>
    <col min="11" max="12" width="0.78125" style="110" customWidth="1"/>
    <col min="13" max="13" width="14.77734375" style="110" customWidth="1"/>
    <col min="14" max="14" width="1.5625" style="110" customWidth="1"/>
    <col min="15" max="16384" width="8.88671875" style="110" customWidth="1"/>
  </cols>
  <sheetData>
    <row r="2" spans="1:14" ht="11.25">
      <c r="A2" s="106"/>
      <c r="B2" s="111" t="s">
        <v>152</v>
      </c>
      <c r="C2" s="112"/>
      <c r="D2" s="112"/>
      <c r="E2" s="112"/>
      <c r="F2" s="112"/>
      <c r="G2" s="112"/>
      <c r="H2" s="112"/>
      <c r="I2" s="112"/>
      <c r="J2" s="112"/>
      <c r="K2" s="112"/>
      <c r="L2" s="112"/>
      <c r="M2" s="112"/>
      <c r="N2" s="113"/>
    </row>
    <row r="3" spans="2:14" ht="12">
      <c r="B3" s="114" t="s">
        <v>153</v>
      </c>
      <c r="C3" s="115"/>
      <c r="D3" s="115"/>
      <c r="E3" s="115"/>
      <c r="F3" s="115"/>
      <c r="G3" s="116"/>
      <c r="H3" s="115" t="s">
        <v>157</v>
      </c>
      <c r="I3" s="115"/>
      <c r="J3" s="115"/>
      <c r="K3" s="115"/>
      <c r="L3" s="115"/>
      <c r="M3" s="117" t="s">
        <v>161</v>
      </c>
      <c r="N3" s="118"/>
    </row>
    <row r="4" spans="2:14" ht="1.5" customHeight="1">
      <c r="B4" s="114"/>
      <c r="C4" s="115"/>
      <c r="D4" s="115"/>
      <c r="E4" s="115"/>
      <c r="F4" s="115"/>
      <c r="G4" s="118"/>
      <c r="H4" s="115"/>
      <c r="I4" s="115"/>
      <c r="J4" s="115"/>
      <c r="K4" s="115"/>
      <c r="L4" s="115"/>
      <c r="M4" s="115"/>
      <c r="N4" s="118"/>
    </row>
    <row r="5" spans="2:14" ht="11.25">
      <c r="B5" s="119"/>
      <c r="C5" s="120"/>
      <c r="D5" s="115" t="s">
        <v>154</v>
      </c>
      <c r="E5" s="115"/>
      <c r="F5" s="115"/>
      <c r="G5" s="118"/>
      <c r="H5" s="115"/>
      <c r="I5" s="186" t="s">
        <v>252</v>
      </c>
      <c r="J5" s="115" t="s">
        <v>158</v>
      </c>
      <c r="K5" s="115"/>
      <c r="L5" s="115"/>
      <c r="M5" s="120"/>
      <c r="N5" s="118"/>
    </row>
    <row r="6" spans="2:14" ht="3.75" customHeight="1">
      <c r="B6" s="119"/>
      <c r="C6" s="115"/>
      <c r="D6" s="115"/>
      <c r="E6" s="115"/>
      <c r="F6" s="115"/>
      <c r="G6" s="118"/>
      <c r="H6" s="115"/>
      <c r="I6" s="115"/>
      <c r="J6" s="115"/>
      <c r="K6" s="115"/>
      <c r="L6" s="115"/>
      <c r="M6" s="115"/>
      <c r="N6" s="118"/>
    </row>
    <row r="7" spans="2:14" ht="12">
      <c r="B7" s="119"/>
      <c r="C7" s="186" t="s">
        <v>252</v>
      </c>
      <c r="D7" s="115" t="s">
        <v>155</v>
      </c>
      <c r="E7" s="115"/>
      <c r="F7" s="115"/>
      <c r="G7" s="118"/>
      <c r="H7" s="115"/>
      <c r="I7" s="120"/>
      <c r="J7" s="115" t="s">
        <v>159</v>
      </c>
      <c r="K7" s="115"/>
      <c r="L7" s="115"/>
      <c r="M7" s="117" t="s">
        <v>162</v>
      </c>
      <c r="N7" s="118"/>
    </row>
    <row r="8" spans="2:14" ht="3.75" customHeight="1">
      <c r="B8" s="119"/>
      <c r="C8" s="115"/>
      <c r="D8" s="115"/>
      <c r="E8" s="115"/>
      <c r="F8" s="115"/>
      <c r="G8" s="118"/>
      <c r="H8" s="115"/>
      <c r="I8" s="115"/>
      <c r="J8" s="115"/>
      <c r="K8" s="115"/>
      <c r="L8" s="115"/>
      <c r="M8" s="115"/>
      <c r="N8" s="118"/>
    </row>
    <row r="9" spans="2:14" ht="11.25">
      <c r="B9" s="119"/>
      <c r="C9" s="120"/>
      <c r="D9" s="115" t="s">
        <v>156</v>
      </c>
      <c r="E9" s="115"/>
      <c r="F9" s="115"/>
      <c r="G9" s="118"/>
      <c r="H9" s="115"/>
      <c r="I9" s="120"/>
      <c r="J9" s="115" t="s">
        <v>160</v>
      </c>
      <c r="K9" s="115"/>
      <c r="L9" s="115"/>
      <c r="M9" s="120"/>
      <c r="N9" s="118"/>
    </row>
    <row r="10" spans="2:16" ht="3" customHeight="1">
      <c r="B10" s="121"/>
      <c r="C10" s="122"/>
      <c r="D10" s="122"/>
      <c r="E10" s="122"/>
      <c r="F10" s="122"/>
      <c r="G10" s="123"/>
      <c r="H10" s="122"/>
      <c r="I10" s="122"/>
      <c r="J10" s="122"/>
      <c r="K10" s="122"/>
      <c r="L10" s="122"/>
      <c r="M10" s="122"/>
      <c r="N10" s="123"/>
      <c r="P10" s="190" t="s">
        <v>266</v>
      </c>
    </row>
    <row r="11" spans="2:14" ht="11.25">
      <c r="B11" s="119" t="s">
        <v>163</v>
      </c>
      <c r="C11" s="115"/>
      <c r="D11" s="115"/>
      <c r="E11" s="115"/>
      <c r="F11" s="115"/>
      <c r="G11" s="115"/>
      <c r="H11" s="115" t="s">
        <v>164</v>
      </c>
      <c r="I11" s="115"/>
      <c r="J11" s="115"/>
      <c r="K11" s="115"/>
      <c r="L11" s="115"/>
      <c r="M11" s="115"/>
      <c r="N11" s="118"/>
    </row>
    <row r="12" spans="2:14" ht="3" customHeight="1">
      <c r="B12" s="119"/>
      <c r="C12" s="115"/>
      <c r="D12" s="115"/>
      <c r="E12" s="115"/>
      <c r="F12" s="115"/>
      <c r="G12" s="115"/>
      <c r="H12" s="115"/>
      <c r="I12" s="115"/>
      <c r="J12" s="115"/>
      <c r="K12" s="115"/>
      <c r="L12" s="115"/>
      <c r="M12" s="115"/>
      <c r="N12" s="118"/>
    </row>
    <row r="13" spans="2:14" ht="11.25">
      <c r="B13" s="119"/>
      <c r="C13" s="124"/>
      <c r="D13" s="125"/>
      <c r="E13" s="125"/>
      <c r="F13" s="126"/>
      <c r="G13" s="115"/>
      <c r="H13" s="115"/>
      <c r="I13" s="124"/>
      <c r="J13" s="125"/>
      <c r="K13" s="125"/>
      <c r="L13" s="125"/>
      <c r="M13" s="126"/>
      <c r="N13" s="118"/>
    </row>
    <row r="14" spans="2:14" ht="2.25" customHeight="1">
      <c r="B14" s="121"/>
      <c r="C14" s="122"/>
      <c r="D14" s="122"/>
      <c r="E14" s="122"/>
      <c r="F14" s="122"/>
      <c r="G14" s="122"/>
      <c r="H14" s="122"/>
      <c r="I14" s="122"/>
      <c r="J14" s="122"/>
      <c r="K14" s="122"/>
      <c r="L14" s="122"/>
      <c r="M14" s="122"/>
      <c r="N14" s="123"/>
    </row>
    <row r="15" spans="2:14" ht="12">
      <c r="B15" s="119" t="s">
        <v>165</v>
      </c>
      <c r="C15" s="115"/>
      <c r="D15" s="115"/>
      <c r="E15" s="115"/>
      <c r="F15" s="115"/>
      <c r="G15" s="115"/>
      <c r="H15" s="115"/>
      <c r="I15" s="115"/>
      <c r="J15" s="115"/>
      <c r="K15" s="115"/>
      <c r="L15" s="115"/>
      <c r="M15" s="117" t="s">
        <v>166</v>
      </c>
      <c r="N15" s="118"/>
    </row>
    <row r="16" spans="2:14" ht="11.25">
      <c r="B16" s="119"/>
      <c r="C16" s="124"/>
      <c r="D16" s="125"/>
      <c r="E16" s="125"/>
      <c r="F16" s="126"/>
      <c r="G16" s="115"/>
      <c r="H16" s="115"/>
      <c r="I16" s="115"/>
      <c r="J16" s="115"/>
      <c r="K16" s="115"/>
      <c r="L16" s="115"/>
      <c r="M16" s="120"/>
      <c r="N16" s="118"/>
    </row>
    <row r="17" spans="2:14" ht="2.25" customHeight="1">
      <c r="B17" s="119"/>
      <c r="C17" s="115"/>
      <c r="D17" s="115"/>
      <c r="E17" s="115"/>
      <c r="F17" s="115"/>
      <c r="G17" s="115"/>
      <c r="H17" s="115"/>
      <c r="I17" s="115"/>
      <c r="J17" s="115"/>
      <c r="K17" s="115"/>
      <c r="L17" s="115"/>
      <c r="M17" s="115"/>
      <c r="N17" s="118"/>
    </row>
    <row r="18" spans="2:14" ht="11.25">
      <c r="B18" s="124" t="s">
        <v>167</v>
      </c>
      <c r="C18" s="125"/>
      <c r="D18" s="125"/>
      <c r="E18" s="125"/>
      <c r="F18" s="125"/>
      <c r="G18" s="125"/>
      <c r="H18" s="125"/>
      <c r="I18" s="125"/>
      <c r="J18" s="125"/>
      <c r="K18" s="125"/>
      <c r="L18" s="125"/>
      <c r="M18" s="125"/>
      <c r="N18" s="126"/>
    </row>
    <row r="19" spans="2:14" ht="3" customHeight="1">
      <c r="B19" s="119"/>
      <c r="C19" s="115"/>
      <c r="D19" s="115"/>
      <c r="E19" s="115"/>
      <c r="F19" s="115"/>
      <c r="G19" s="115"/>
      <c r="H19" s="115"/>
      <c r="I19" s="115"/>
      <c r="J19" s="115"/>
      <c r="K19" s="115"/>
      <c r="L19" s="115"/>
      <c r="M19" s="115"/>
      <c r="N19" s="118"/>
    </row>
    <row r="20" spans="2:14" ht="11.25">
      <c r="B20" s="119" t="s">
        <v>168</v>
      </c>
      <c r="C20" s="115"/>
      <c r="D20" s="115"/>
      <c r="E20" s="115"/>
      <c r="F20" s="115"/>
      <c r="G20" s="120"/>
      <c r="H20" s="115"/>
      <c r="I20" s="119" t="s">
        <v>169</v>
      </c>
      <c r="J20" s="115"/>
      <c r="K20" s="115"/>
      <c r="L20" s="115"/>
      <c r="M20" s="120"/>
      <c r="N20" s="118"/>
    </row>
    <row r="21" spans="2:14" ht="2.25" customHeight="1">
      <c r="B21" s="119"/>
      <c r="C21" s="115"/>
      <c r="D21" s="115"/>
      <c r="E21" s="115"/>
      <c r="F21" s="115"/>
      <c r="G21" s="115"/>
      <c r="H21" s="115"/>
      <c r="I21" s="115"/>
      <c r="J21" s="115"/>
      <c r="K21" s="115"/>
      <c r="L21" s="115"/>
      <c r="M21" s="115"/>
      <c r="N21" s="118"/>
    </row>
    <row r="22" spans="2:14" ht="11.25">
      <c r="B22" s="124" t="s">
        <v>170</v>
      </c>
      <c r="C22" s="125"/>
      <c r="D22" s="125"/>
      <c r="E22" s="125"/>
      <c r="F22" s="125"/>
      <c r="G22" s="125"/>
      <c r="H22" s="125"/>
      <c r="I22" s="125"/>
      <c r="J22" s="125"/>
      <c r="K22" s="125"/>
      <c r="L22" s="125"/>
      <c r="M22" s="125"/>
      <c r="N22" s="126"/>
    </row>
    <row r="23" spans="2:14" ht="2.25" customHeight="1">
      <c r="B23" s="119"/>
      <c r="C23" s="115"/>
      <c r="D23" s="115"/>
      <c r="E23" s="115"/>
      <c r="F23" s="115"/>
      <c r="G23" s="115"/>
      <c r="H23" s="115"/>
      <c r="I23" s="115"/>
      <c r="J23" s="115"/>
      <c r="K23" s="115"/>
      <c r="L23" s="115"/>
      <c r="M23" s="115"/>
      <c r="N23" s="118"/>
    </row>
    <row r="24" spans="2:14" ht="15">
      <c r="B24" s="119"/>
      <c r="C24" s="115" t="s">
        <v>171</v>
      </c>
      <c r="D24" s="115"/>
      <c r="E24" s="669" t="s">
        <v>386</v>
      </c>
      <c r="F24" s="673"/>
      <c r="G24" s="673"/>
      <c r="H24" s="673"/>
      <c r="I24" s="673"/>
      <c r="J24" s="673"/>
      <c r="K24" s="673"/>
      <c r="L24" s="673"/>
      <c r="M24" s="674"/>
      <c r="N24" s="118"/>
    </row>
    <row r="25" spans="2:14" ht="3" customHeight="1">
      <c r="B25" s="119"/>
      <c r="C25" s="115"/>
      <c r="D25" s="115"/>
      <c r="E25" s="115"/>
      <c r="F25" s="115"/>
      <c r="G25" s="115"/>
      <c r="H25" s="115"/>
      <c r="I25" s="127"/>
      <c r="J25" s="115"/>
      <c r="K25" s="115"/>
      <c r="L25" s="115"/>
      <c r="M25" s="115"/>
      <c r="N25" s="118"/>
    </row>
    <row r="26" spans="2:14" ht="11.25">
      <c r="B26" s="119"/>
      <c r="C26" s="115" t="s">
        <v>172</v>
      </c>
      <c r="D26" s="115"/>
      <c r="E26" s="115"/>
      <c r="F26" s="115"/>
      <c r="G26" s="115"/>
      <c r="H26" s="115"/>
      <c r="I26" s="119" t="s">
        <v>173</v>
      </c>
      <c r="J26" s="115"/>
      <c r="K26" s="115"/>
      <c r="L26" s="115"/>
      <c r="M26" s="115"/>
      <c r="N26" s="118"/>
    </row>
    <row r="27" spans="2:14" ht="2.25" customHeight="1">
      <c r="B27" s="119"/>
      <c r="C27" s="115"/>
      <c r="D27" s="115"/>
      <c r="E27" s="115"/>
      <c r="F27" s="115"/>
      <c r="G27" s="115"/>
      <c r="H27" s="115"/>
      <c r="I27" s="119"/>
      <c r="J27" s="115"/>
      <c r="K27" s="115"/>
      <c r="L27" s="115"/>
      <c r="M27" s="115"/>
      <c r="N27" s="118"/>
    </row>
    <row r="28" spans="2:14" ht="15">
      <c r="B28" s="119"/>
      <c r="C28" s="696" t="s">
        <v>253</v>
      </c>
      <c r="D28" s="695"/>
      <c r="E28" s="695"/>
      <c r="F28" s="695"/>
      <c r="G28" s="670"/>
      <c r="H28" s="115"/>
      <c r="I28" s="119"/>
      <c r="J28" s="696" t="s">
        <v>254</v>
      </c>
      <c r="K28" s="695"/>
      <c r="L28" s="670"/>
      <c r="M28" s="115"/>
      <c r="N28" s="118"/>
    </row>
    <row r="29" spans="2:14" ht="2.25" customHeight="1">
      <c r="B29" s="119"/>
      <c r="C29" s="115"/>
      <c r="D29" s="115"/>
      <c r="E29" s="115"/>
      <c r="F29" s="115"/>
      <c r="G29" s="115"/>
      <c r="H29" s="115"/>
      <c r="I29" s="119"/>
      <c r="J29" s="115"/>
      <c r="K29" s="115"/>
      <c r="L29" s="115"/>
      <c r="M29" s="115"/>
      <c r="N29" s="118"/>
    </row>
    <row r="30" spans="2:14" ht="11.25">
      <c r="B30" s="124"/>
      <c r="C30" s="125" t="s">
        <v>174</v>
      </c>
      <c r="D30" s="125"/>
      <c r="E30" s="125"/>
      <c r="F30" s="125"/>
      <c r="G30" s="125"/>
      <c r="H30" s="125"/>
      <c r="I30" s="125"/>
      <c r="J30" s="125"/>
      <c r="K30" s="125"/>
      <c r="L30" s="125"/>
      <c r="M30" s="125"/>
      <c r="N30" s="126"/>
    </row>
    <row r="31" spans="2:14" ht="2.25" customHeight="1">
      <c r="B31" s="119"/>
      <c r="C31" s="115"/>
      <c r="D31" s="115"/>
      <c r="E31" s="115"/>
      <c r="F31" s="115"/>
      <c r="G31" s="115"/>
      <c r="H31" s="115"/>
      <c r="I31" s="115"/>
      <c r="J31" s="115"/>
      <c r="K31" s="115"/>
      <c r="L31" s="115"/>
      <c r="M31" s="115"/>
      <c r="N31" s="118"/>
    </row>
    <row r="32" spans="2:14" ht="15">
      <c r="B32" s="119"/>
      <c r="C32" s="115" t="s">
        <v>175</v>
      </c>
      <c r="D32" s="115"/>
      <c r="E32" s="115"/>
      <c r="F32" s="669" t="s">
        <v>385</v>
      </c>
      <c r="G32" s="697"/>
      <c r="H32" s="697"/>
      <c r="I32" s="697"/>
      <c r="J32" s="697"/>
      <c r="K32" s="697"/>
      <c r="L32" s="697"/>
      <c r="M32" s="698"/>
      <c r="N32" s="118"/>
    </row>
    <row r="33" spans="2:14" ht="2.25" customHeight="1">
      <c r="B33" s="119"/>
      <c r="C33" s="115"/>
      <c r="D33" s="115"/>
      <c r="E33" s="115"/>
      <c r="F33" s="115"/>
      <c r="G33" s="115"/>
      <c r="H33" s="115"/>
      <c r="I33" s="115"/>
      <c r="J33" s="115"/>
      <c r="K33" s="115"/>
      <c r="L33" s="115"/>
      <c r="M33" s="115"/>
      <c r="N33" s="118"/>
    </row>
    <row r="34" spans="2:14" ht="15">
      <c r="B34" s="119"/>
      <c r="C34" s="115" t="s">
        <v>176</v>
      </c>
      <c r="D34" s="115"/>
      <c r="E34" s="115"/>
      <c r="F34" s="680"/>
      <c r="G34" s="697"/>
      <c r="H34" s="697"/>
      <c r="I34" s="697"/>
      <c r="J34" s="697"/>
      <c r="K34" s="697"/>
      <c r="L34" s="697"/>
      <c r="M34" s="698"/>
      <c r="N34" s="118"/>
    </row>
    <row r="35" spans="2:14" ht="2.25" customHeight="1">
      <c r="B35" s="119"/>
      <c r="C35" s="115"/>
      <c r="D35" s="115"/>
      <c r="E35" s="115"/>
      <c r="F35" s="115"/>
      <c r="G35" s="115"/>
      <c r="H35" s="115"/>
      <c r="I35" s="115"/>
      <c r="J35" s="115"/>
      <c r="K35" s="115"/>
      <c r="L35" s="115"/>
      <c r="M35" s="115"/>
      <c r="N35" s="118"/>
    </row>
    <row r="36" spans="2:14" ht="15">
      <c r="B36" s="119"/>
      <c r="C36" s="115" t="s">
        <v>177</v>
      </c>
      <c r="D36" s="115"/>
      <c r="E36" s="115"/>
      <c r="F36" s="669" t="s">
        <v>383</v>
      </c>
      <c r="G36" s="695"/>
      <c r="H36" s="695"/>
      <c r="I36" s="695"/>
      <c r="J36" s="695"/>
      <c r="K36" s="695"/>
      <c r="L36" s="670"/>
      <c r="M36" s="115"/>
      <c r="N36" s="118"/>
    </row>
    <row r="37" spans="2:14" ht="2.25" customHeight="1">
      <c r="B37" s="119"/>
      <c r="C37" s="115"/>
      <c r="D37" s="115"/>
      <c r="E37" s="115"/>
      <c r="F37" s="115"/>
      <c r="G37" s="115"/>
      <c r="H37" s="115"/>
      <c r="I37" s="115"/>
      <c r="J37" s="115"/>
      <c r="K37" s="115"/>
      <c r="L37" s="115"/>
      <c r="M37" s="115"/>
      <c r="N37" s="118"/>
    </row>
    <row r="38" spans="2:14" ht="11.25">
      <c r="B38" s="119"/>
      <c r="C38" s="115" t="s">
        <v>178</v>
      </c>
      <c r="D38" s="115"/>
      <c r="E38" s="115"/>
      <c r="F38" s="124"/>
      <c r="G38" s="125"/>
      <c r="H38" s="125"/>
      <c r="I38" s="125"/>
      <c r="J38" s="126"/>
      <c r="K38" s="115"/>
      <c r="L38" s="115"/>
      <c r="M38" s="115"/>
      <c r="N38" s="118"/>
    </row>
    <row r="39" spans="2:14" ht="2.25" customHeight="1">
      <c r="B39" s="119"/>
      <c r="C39" s="115"/>
      <c r="D39" s="115"/>
      <c r="E39" s="115"/>
      <c r="F39" s="115"/>
      <c r="G39" s="115"/>
      <c r="H39" s="115"/>
      <c r="I39" s="115"/>
      <c r="J39" s="115"/>
      <c r="K39" s="115"/>
      <c r="L39" s="115"/>
      <c r="M39" s="115"/>
      <c r="N39" s="118"/>
    </row>
    <row r="40" spans="2:14" ht="15">
      <c r="B40" s="119"/>
      <c r="C40" s="115" t="s">
        <v>196</v>
      </c>
      <c r="D40" s="115"/>
      <c r="E40" s="115"/>
      <c r="F40" s="700" t="s">
        <v>384</v>
      </c>
      <c r="G40" s="701"/>
      <c r="H40" s="701"/>
      <c r="I40" s="701"/>
      <c r="J40" s="702"/>
      <c r="K40" s="115"/>
      <c r="L40" s="115"/>
      <c r="M40" s="115"/>
      <c r="N40" s="118"/>
    </row>
    <row r="41" spans="2:14" ht="2.25" customHeight="1">
      <c r="B41" s="119"/>
      <c r="C41" s="115"/>
      <c r="D41" s="115"/>
      <c r="E41" s="115"/>
      <c r="F41" s="115"/>
      <c r="G41" s="115"/>
      <c r="H41" s="115"/>
      <c r="I41" s="115"/>
      <c r="J41" s="115"/>
      <c r="K41" s="115"/>
      <c r="L41" s="115"/>
      <c r="M41" s="115"/>
      <c r="N41" s="118"/>
    </row>
    <row r="42" spans="2:14" ht="11.25">
      <c r="B42" s="119"/>
      <c r="C42" s="115" t="s">
        <v>179</v>
      </c>
      <c r="D42" s="115"/>
      <c r="E42" s="115"/>
      <c r="F42" s="124"/>
      <c r="G42" s="125"/>
      <c r="H42" s="125"/>
      <c r="I42" s="125"/>
      <c r="J42" s="126"/>
      <c r="K42" s="115"/>
      <c r="L42" s="115"/>
      <c r="M42" s="115"/>
      <c r="N42" s="118"/>
    </row>
    <row r="43" spans="2:14" ht="2.25" customHeight="1">
      <c r="B43" s="119"/>
      <c r="C43" s="115"/>
      <c r="D43" s="115"/>
      <c r="E43" s="115"/>
      <c r="F43" s="115"/>
      <c r="G43" s="115"/>
      <c r="H43" s="115"/>
      <c r="I43" s="115"/>
      <c r="J43" s="115"/>
      <c r="K43" s="115"/>
      <c r="L43" s="115"/>
      <c r="M43" s="115"/>
      <c r="N43" s="118"/>
    </row>
    <row r="44" spans="2:14" ht="15">
      <c r="B44" s="119"/>
      <c r="C44" s="115" t="s">
        <v>180</v>
      </c>
      <c r="D44" s="115"/>
      <c r="E44" s="115"/>
      <c r="F44" s="700" t="s">
        <v>255</v>
      </c>
      <c r="G44" s="701"/>
      <c r="H44" s="701"/>
      <c r="I44" s="701"/>
      <c r="J44" s="701"/>
      <c r="K44" s="701"/>
      <c r="L44" s="701"/>
      <c r="M44" s="702"/>
      <c r="N44" s="118"/>
    </row>
    <row r="45" spans="2:14" ht="2.25" customHeight="1">
      <c r="B45" s="119"/>
      <c r="C45" s="115"/>
      <c r="D45" s="115"/>
      <c r="E45" s="115"/>
      <c r="F45" s="157"/>
      <c r="G45" s="157"/>
      <c r="H45" s="157"/>
      <c r="I45" s="157"/>
      <c r="J45" s="157"/>
      <c r="K45" s="157"/>
      <c r="L45" s="157"/>
      <c r="M45" s="157"/>
      <c r="N45" s="118"/>
    </row>
    <row r="46" spans="2:14" ht="15">
      <c r="B46" s="119"/>
      <c r="C46" s="115" t="s">
        <v>181</v>
      </c>
      <c r="D46" s="115"/>
      <c r="E46" s="115"/>
      <c r="F46" s="696" t="s">
        <v>256</v>
      </c>
      <c r="G46" s="695"/>
      <c r="H46" s="695"/>
      <c r="I46" s="695"/>
      <c r="J46" s="670"/>
      <c r="K46" s="115"/>
      <c r="L46" s="115"/>
      <c r="M46" s="115"/>
      <c r="N46" s="118"/>
    </row>
    <row r="47" spans="2:14" ht="3" customHeight="1">
      <c r="B47" s="119"/>
      <c r="C47" s="115"/>
      <c r="D47" s="115"/>
      <c r="E47" s="115"/>
      <c r="F47" s="115"/>
      <c r="G47" s="115"/>
      <c r="H47" s="115"/>
      <c r="I47" s="115"/>
      <c r="J47" s="115"/>
      <c r="K47" s="115"/>
      <c r="L47" s="115"/>
      <c r="M47" s="115"/>
      <c r="N47" s="118"/>
    </row>
    <row r="48" spans="2:14" ht="11.25">
      <c r="B48" s="124"/>
      <c r="C48" s="125" t="s">
        <v>182</v>
      </c>
      <c r="D48" s="125"/>
      <c r="E48" s="125"/>
      <c r="F48" s="125"/>
      <c r="G48" s="125"/>
      <c r="H48" s="125"/>
      <c r="I48" s="125"/>
      <c r="J48" s="125"/>
      <c r="K48" s="125"/>
      <c r="L48" s="125"/>
      <c r="M48" s="125"/>
      <c r="N48" s="126"/>
    </row>
    <row r="49" spans="2:14" ht="11.25">
      <c r="B49" s="119"/>
      <c r="C49" s="115" t="s">
        <v>183</v>
      </c>
      <c r="D49" s="115"/>
      <c r="E49" s="115"/>
      <c r="F49" s="115"/>
      <c r="G49" s="115"/>
      <c r="H49" s="115"/>
      <c r="I49" s="115" t="s">
        <v>195</v>
      </c>
      <c r="J49" s="115"/>
      <c r="K49" s="115"/>
      <c r="L49" s="115"/>
      <c r="M49" s="115"/>
      <c r="N49" s="118"/>
    </row>
    <row r="50" spans="2:14" ht="15">
      <c r="B50" s="119"/>
      <c r="C50" s="680"/>
      <c r="D50" s="673"/>
      <c r="E50" s="673"/>
      <c r="F50" s="673"/>
      <c r="G50" s="674"/>
      <c r="H50" s="115"/>
      <c r="I50" s="128"/>
      <c r="J50" s="680"/>
      <c r="K50" s="673"/>
      <c r="L50" s="673"/>
      <c r="M50" s="674"/>
      <c r="N50" s="118"/>
    </row>
    <row r="51" spans="2:14" ht="3" customHeight="1">
      <c r="B51" s="119"/>
      <c r="C51" s="115"/>
      <c r="D51" s="115"/>
      <c r="E51" s="115"/>
      <c r="F51" s="115"/>
      <c r="G51" s="115"/>
      <c r="H51" s="115"/>
      <c r="I51" s="115"/>
      <c r="J51" s="115"/>
      <c r="K51" s="115"/>
      <c r="L51" s="115"/>
      <c r="M51" s="115"/>
      <c r="N51" s="118"/>
    </row>
    <row r="52" spans="2:14" ht="11.25">
      <c r="B52" s="124"/>
      <c r="C52" s="125" t="s">
        <v>184</v>
      </c>
      <c r="D52" s="125"/>
      <c r="E52" s="125"/>
      <c r="F52" s="125"/>
      <c r="G52" s="125"/>
      <c r="H52" s="125"/>
      <c r="I52" s="125"/>
      <c r="J52" s="125"/>
      <c r="K52" s="125"/>
      <c r="L52" s="125"/>
      <c r="M52" s="125"/>
      <c r="N52" s="126"/>
    </row>
    <row r="53" spans="2:14" ht="3" customHeight="1">
      <c r="B53" s="119"/>
      <c r="C53" s="115"/>
      <c r="D53" s="115"/>
      <c r="E53" s="115"/>
      <c r="F53" s="115"/>
      <c r="G53" s="115"/>
      <c r="H53" s="115"/>
      <c r="I53" s="115"/>
      <c r="J53" s="115"/>
      <c r="K53" s="115"/>
      <c r="L53" s="115"/>
      <c r="M53" s="115"/>
      <c r="N53" s="118"/>
    </row>
    <row r="54" spans="2:14" ht="15">
      <c r="B54" s="119"/>
      <c r="C54" s="115" t="s">
        <v>185</v>
      </c>
      <c r="D54" s="115"/>
      <c r="E54" s="669" t="s">
        <v>257</v>
      </c>
      <c r="F54" s="670"/>
      <c r="G54" s="115" t="s">
        <v>189</v>
      </c>
      <c r="H54" s="669" t="s">
        <v>258</v>
      </c>
      <c r="I54" s="695"/>
      <c r="J54" s="695"/>
      <c r="K54" s="695"/>
      <c r="L54" s="695"/>
      <c r="M54" s="670"/>
      <c r="N54" s="118"/>
    </row>
    <row r="55" spans="2:14" ht="3" customHeight="1">
      <c r="B55" s="119"/>
      <c r="C55" s="115"/>
      <c r="D55" s="115"/>
      <c r="E55" s="115"/>
      <c r="F55" s="115"/>
      <c r="G55" s="115"/>
      <c r="H55" s="115"/>
      <c r="I55" s="115"/>
      <c r="J55" s="115"/>
      <c r="K55" s="115"/>
      <c r="L55" s="115"/>
      <c r="M55" s="115"/>
      <c r="N55" s="118"/>
    </row>
    <row r="56" spans="2:14" ht="15">
      <c r="B56" s="119"/>
      <c r="C56" s="115" t="s">
        <v>186</v>
      </c>
      <c r="D56" s="115"/>
      <c r="E56" s="680"/>
      <c r="F56" s="673"/>
      <c r="G56" s="674"/>
      <c r="H56" s="115"/>
      <c r="I56" s="115"/>
      <c r="J56" s="115"/>
      <c r="K56" s="115"/>
      <c r="L56" s="115"/>
      <c r="M56" s="115"/>
      <c r="N56" s="118"/>
    </row>
    <row r="57" spans="2:14" ht="2.25" customHeight="1">
      <c r="B57" s="119"/>
      <c r="C57" s="115"/>
      <c r="D57" s="115"/>
      <c r="E57" s="115"/>
      <c r="F57" s="115"/>
      <c r="G57" s="115"/>
      <c r="H57" s="115"/>
      <c r="I57" s="115"/>
      <c r="J57" s="115"/>
      <c r="K57" s="115"/>
      <c r="L57" s="115"/>
      <c r="M57" s="115"/>
      <c r="N57" s="118"/>
    </row>
    <row r="58" spans="2:14" ht="15">
      <c r="B58" s="119"/>
      <c r="C58" s="115" t="s">
        <v>187</v>
      </c>
      <c r="D58" s="115"/>
      <c r="E58" s="669" t="s">
        <v>259</v>
      </c>
      <c r="F58" s="695"/>
      <c r="G58" s="695"/>
      <c r="H58" s="695"/>
      <c r="I58" s="695"/>
      <c r="J58" s="695"/>
      <c r="K58" s="695"/>
      <c r="L58" s="695"/>
      <c r="M58" s="670"/>
      <c r="N58" s="118"/>
    </row>
    <row r="59" spans="2:14" ht="2.25" customHeight="1">
      <c r="B59" s="119"/>
      <c r="C59" s="115"/>
      <c r="D59" s="115"/>
      <c r="E59" s="115"/>
      <c r="F59" s="115"/>
      <c r="G59" s="115"/>
      <c r="H59" s="115"/>
      <c r="I59" s="115"/>
      <c r="J59" s="115"/>
      <c r="K59" s="115"/>
      <c r="L59" s="115"/>
      <c r="M59" s="115"/>
      <c r="N59" s="118"/>
    </row>
    <row r="60" spans="2:14" ht="15">
      <c r="B60" s="119"/>
      <c r="C60" s="115" t="s">
        <v>188</v>
      </c>
      <c r="D60" s="115"/>
      <c r="E60" s="680"/>
      <c r="F60" s="674"/>
      <c r="G60" s="115"/>
      <c r="H60" s="115"/>
      <c r="I60" s="115"/>
      <c r="J60" s="115"/>
      <c r="K60" s="115"/>
      <c r="L60" s="115"/>
      <c r="M60" s="115"/>
      <c r="N60" s="118"/>
    </row>
    <row r="61" spans="2:14" ht="3" customHeight="1">
      <c r="B61" s="119"/>
      <c r="C61" s="115"/>
      <c r="D61" s="115"/>
      <c r="E61" s="115"/>
      <c r="F61" s="115"/>
      <c r="G61" s="115"/>
      <c r="H61" s="115"/>
      <c r="I61" s="115"/>
      <c r="J61" s="115"/>
      <c r="K61" s="115"/>
      <c r="L61" s="115"/>
      <c r="M61" s="115"/>
      <c r="N61" s="118"/>
    </row>
    <row r="62" spans="2:14" ht="3" customHeight="1">
      <c r="B62" s="119"/>
      <c r="C62" s="115"/>
      <c r="D62" s="115"/>
      <c r="E62" s="115"/>
      <c r="F62" s="115"/>
      <c r="G62" s="115"/>
      <c r="H62" s="115"/>
      <c r="I62" s="115"/>
      <c r="J62" s="115"/>
      <c r="K62" s="115"/>
      <c r="L62" s="115"/>
      <c r="M62" s="115"/>
      <c r="N62" s="118"/>
    </row>
    <row r="63" spans="2:14" ht="15">
      <c r="B63" s="119"/>
      <c r="C63" s="115" t="s">
        <v>190</v>
      </c>
      <c r="D63" s="115"/>
      <c r="E63" s="669" t="s">
        <v>39</v>
      </c>
      <c r="F63" s="695"/>
      <c r="G63" s="695"/>
      <c r="H63" s="695"/>
      <c r="I63" s="695"/>
      <c r="J63" s="695"/>
      <c r="K63" s="695"/>
      <c r="L63" s="695"/>
      <c r="M63" s="670"/>
      <c r="N63" s="118"/>
    </row>
    <row r="64" spans="2:14" ht="3.75" customHeight="1">
      <c r="B64" s="119"/>
      <c r="C64" s="115"/>
      <c r="D64" s="115"/>
      <c r="E64" s="115"/>
      <c r="F64" s="115"/>
      <c r="G64" s="115"/>
      <c r="H64" s="115"/>
      <c r="I64" s="115"/>
      <c r="J64" s="115"/>
      <c r="K64" s="115"/>
      <c r="L64" s="115"/>
      <c r="M64" s="115"/>
      <c r="N64" s="118"/>
    </row>
    <row r="65" spans="2:14" ht="11.25">
      <c r="B65" s="119"/>
      <c r="C65" s="115" t="s">
        <v>191</v>
      </c>
      <c r="D65" s="115"/>
      <c r="E65" s="115"/>
      <c r="F65" s="115"/>
      <c r="G65" s="115"/>
      <c r="H65" s="115"/>
      <c r="I65" s="115"/>
      <c r="J65" s="115"/>
      <c r="K65" s="115"/>
      <c r="L65" s="115"/>
      <c r="M65" s="115"/>
      <c r="N65" s="118"/>
    </row>
    <row r="66" spans="2:14" ht="11.25">
      <c r="B66" s="119"/>
      <c r="C66" s="124"/>
      <c r="D66" s="125"/>
      <c r="E66" s="125"/>
      <c r="F66" s="125"/>
      <c r="G66" s="125"/>
      <c r="H66" s="125"/>
      <c r="I66" s="125"/>
      <c r="J66" s="125"/>
      <c r="K66" s="125"/>
      <c r="L66" s="125"/>
      <c r="M66" s="126"/>
      <c r="N66" s="118"/>
    </row>
    <row r="67" spans="2:14" ht="3" customHeight="1">
      <c r="B67" s="119"/>
      <c r="C67" s="115"/>
      <c r="D67" s="115"/>
      <c r="E67" s="115"/>
      <c r="F67" s="115"/>
      <c r="G67" s="115"/>
      <c r="H67" s="115"/>
      <c r="I67" s="115"/>
      <c r="J67" s="115"/>
      <c r="K67" s="115"/>
      <c r="L67" s="115"/>
      <c r="M67" s="115"/>
      <c r="N67" s="118"/>
    </row>
    <row r="68" spans="2:14" ht="3" customHeight="1">
      <c r="B68" s="119"/>
      <c r="C68" s="115"/>
      <c r="D68" s="115"/>
      <c r="E68" s="115"/>
      <c r="F68" s="115"/>
      <c r="G68" s="115"/>
      <c r="H68" s="115"/>
      <c r="I68" s="115"/>
      <c r="J68" s="115"/>
      <c r="K68" s="115"/>
      <c r="L68" s="115"/>
      <c r="M68" s="115"/>
      <c r="N68" s="118"/>
    </row>
    <row r="69" spans="2:14" ht="15">
      <c r="B69" s="119"/>
      <c r="C69" s="115" t="s">
        <v>192</v>
      </c>
      <c r="D69" s="115"/>
      <c r="E69" s="115"/>
      <c r="F69" s="696" t="s">
        <v>260</v>
      </c>
      <c r="G69" s="670"/>
      <c r="H69" s="115" t="s">
        <v>193</v>
      </c>
      <c r="I69" s="115"/>
      <c r="J69" s="115"/>
      <c r="K69" s="672"/>
      <c r="L69" s="673"/>
      <c r="M69" s="674"/>
      <c r="N69" s="118"/>
    </row>
    <row r="70" spans="2:14" ht="3" customHeight="1">
      <c r="B70" s="119"/>
      <c r="C70" s="115"/>
      <c r="D70" s="115"/>
      <c r="E70" s="115"/>
      <c r="F70" s="115"/>
      <c r="G70" s="115"/>
      <c r="H70" s="115"/>
      <c r="I70" s="115"/>
      <c r="J70" s="115"/>
      <c r="K70" s="115"/>
      <c r="L70" s="115"/>
      <c r="M70" s="115"/>
      <c r="N70" s="118"/>
    </row>
    <row r="71" spans="2:14" ht="3" customHeight="1">
      <c r="B71" s="119"/>
      <c r="C71" s="115"/>
      <c r="D71" s="115"/>
      <c r="E71" s="115"/>
      <c r="F71" s="115"/>
      <c r="G71" s="115"/>
      <c r="H71" s="115"/>
      <c r="I71" s="115"/>
      <c r="J71" s="115"/>
      <c r="K71" s="115"/>
      <c r="L71" s="115"/>
      <c r="M71" s="115"/>
      <c r="N71" s="118"/>
    </row>
    <row r="72" spans="2:14" ht="15">
      <c r="B72" s="119"/>
      <c r="C72" s="115" t="s">
        <v>194</v>
      </c>
      <c r="D72" s="115"/>
      <c r="E72" s="684" t="s">
        <v>382</v>
      </c>
      <c r="F72" s="673"/>
      <c r="G72" s="673"/>
      <c r="H72" s="673"/>
      <c r="I72" s="673"/>
      <c r="J72" s="673"/>
      <c r="K72" s="673"/>
      <c r="L72" s="673"/>
      <c r="M72" s="674"/>
      <c r="N72" s="118"/>
    </row>
    <row r="73" spans="2:14" ht="4.5" customHeight="1">
      <c r="B73" s="121"/>
      <c r="C73" s="122"/>
      <c r="D73" s="122"/>
      <c r="E73" s="122"/>
      <c r="F73" s="122"/>
      <c r="G73" s="122"/>
      <c r="H73" s="122"/>
      <c r="I73" s="122"/>
      <c r="J73" s="122"/>
      <c r="K73" s="122"/>
      <c r="L73" s="122"/>
      <c r="M73" s="122"/>
      <c r="N73" s="123"/>
    </row>
    <row r="74" ht="10.5" customHeight="1"/>
    <row r="76" spans="2:14" ht="11.25">
      <c r="B76" s="158" t="s">
        <v>152</v>
      </c>
      <c r="C76" s="159"/>
      <c r="D76" s="159"/>
      <c r="E76" s="159"/>
      <c r="F76" s="159"/>
      <c r="G76" s="160"/>
      <c r="H76" s="160"/>
      <c r="I76" s="160"/>
      <c r="J76" s="160"/>
      <c r="K76" s="160"/>
      <c r="L76" s="160"/>
      <c r="M76" s="160"/>
      <c r="N76" s="161"/>
    </row>
    <row r="77" spans="2:14" ht="11.25">
      <c r="B77" s="162" t="s">
        <v>197</v>
      </c>
      <c r="C77" s="163"/>
      <c r="D77" s="163"/>
      <c r="E77" s="163"/>
      <c r="F77" s="163"/>
      <c r="G77" s="163"/>
      <c r="H77" s="163"/>
      <c r="I77" s="163"/>
      <c r="J77" s="163"/>
      <c r="K77" s="163"/>
      <c r="L77" s="163"/>
      <c r="M77" s="163"/>
      <c r="N77" s="164"/>
    </row>
    <row r="78" spans="2:14" ht="15">
      <c r="B78" s="165"/>
      <c r="C78" s="685" t="s">
        <v>261</v>
      </c>
      <c r="D78" s="673"/>
      <c r="E78" s="673"/>
      <c r="F78" s="673"/>
      <c r="G78" s="673"/>
      <c r="H78" s="673"/>
      <c r="I78" s="673"/>
      <c r="J78" s="673"/>
      <c r="K78" s="673"/>
      <c r="L78" s="673"/>
      <c r="M78" s="674"/>
      <c r="N78" s="167"/>
    </row>
    <row r="79" spans="2:14" ht="11.25">
      <c r="B79" s="162" t="s">
        <v>198</v>
      </c>
      <c r="C79" s="163"/>
      <c r="D79" s="163"/>
      <c r="E79" s="163"/>
      <c r="F79" s="163"/>
      <c r="G79" s="163"/>
      <c r="H79" s="163"/>
      <c r="I79" s="163"/>
      <c r="J79" s="163"/>
      <c r="K79" s="163"/>
      <c r="L79" s="163"/>
      <c r="M79" s="163"/>
      <c r="N79" s="164"/>
    </row>
    <row r="80" spans="2:14" ht="15">
      <c r="B80" s="165"/>
      <c r="C80" s="672"/>
      <c r="D80" s="673"/>
      <c r="E80" s="673"/>
      <c r="F80" s="673"/>
      <c r="G80" s="673"/>
      <c r="H80" s="673"/>
      <c r="I80" s="673"/>
      <c r="J80" s="673"/>
      <c r="K80" s="673"/>
      <c r="L80" s="673"/>
      <c r="M80" s="674"/>
      <c r="N80" s="167"/>
    </row>
    <row r="81" spans="2:14" ht="11.25">
      <c r="B81" s="162" t="s">
        <v>199</v>
      </c>
      <c r="C81" s="163"/>
      <c r="D81" s="163"/>
      <c r="E81" s="163"/>
      <c r="F81" s="163"/>
      <c r="G81" s="163"/>
      <c r="H81" s="163"/>
      <c r="I81" s="163"/>
      <c r="J81" s="163"/>
      <c r="K81" s="163"/>
      <c r="L81" s="163"/>
      <c r="M81" s="163"/>
      <c r="N81" s="164"/>
    </row>
    <row r="82" spans="2:14" ht="11.25">
      <c r="B82" s="165"/>
      <c r="C82" s="166"/>
      <c r="D82" s="160"/>
      <c r="E82" s="160"/>
      <c r="F82" s="160"/>
      <c r="G82" s="160"/>
      <c r="H82" s="160"/>
      <c r="I82" s="160"/>
      <c r="J82" s="160"/>
      <c r="K82" s="160"/>
      <c r="L82" s="160"/>
      <c r="M82" s="160"/>
      <c r="N82" s="167"/>
    </row>
    <row r="83" spans="2:14" ht="11.25">
      <c r="B83" s="162" t="s">
        <v>200</v>
      </c>
      <c r="C83" s="163"/>
      <c r="D83" s="163"/>
      <c r="E83" s="163"/>
      <c r="F83" s="163"/>
      <c r="G83" s="163"/>
      <c r="H83" s="163"/>
      <c r="I83" s="163"/>
      <c r="J83" s="163"/>
      <c r="K83" s="163"/>
      <c r="L83" s="163"/>
      <c r="M83" s="163"/>
      <c r="N83" s="164"/>
    </row>
    <row r="84" spans="2:14" ht="15">
      <c r="B84" s="165"/>
      <c r="C84" s="672"/>
      <c r="D84" s="673"/>
      <c r="E84" s="673"/>
      <c r="F84" s="673"/>
      <c r="G84" s="674"/>
      <c r="H84" s="163"/>
      <c r="I84" s="163"/>
      <c r="J84" s="163"/>
      <c r="K84" s="163"/>
      <c r="L84" s="163"/>
      <c r="M84" s="163"/>
      <c r="N84" s="164"/>
    </row>
    <row r="85" spans="2:14" ht="11.25">
      <c r="B85" s="162" t="s">
        <v>201</v>
      </c>
      <c r="C85" s="163"/>
      <c r="D85" s="163"/>
      <c r="E85" s="163"/>
      <c r="F85" s="163"/>
      <c r="G85" s="163"/>
      <c r="H85" s="163"/>
      <c r="I85" s="163"/>
      <c r="J85" s="163"/>
      <c r="K85" s="163"/>
      <c r="L85" s="163"/>
      <c r="M85" s="163"/>
      <c r="N85" s="164"/>
    </row>
    <row r="86" spans="2:14" ht="15">
      <c r="B86" s="165"/>
      <c r="C86" s="685" t="s">
        <v>262</v>
      </c>
      <c r="D86" s="690"/>
      <c r="E86" s="690"/>
      <c r="F86" s="690"/>
      <c r="G86" s="690"/>
      <c r="H86" s="690"/>
      <c r="I86" s="690"/>
      <c r="J86" s="690"/>
      <c r="K86" s="690"/>
      <c r="L86" s="690"/>
      <c r="M86" s="691"/>
      <c r="N86" s="167"/>
    </row>
    <row r="87" spans="2:14" ht="11.25">
      <c r="B87" s="162" t="s">
        <v>202</v>
      </c>
      <c r="C87" s="163"/>
      <c r="D87" s="163"/>
      <c r="E87" s="163"/>
      <c r="F87" s="163"/>
      <c r="G87" s="163"/>
      <c r="H87" s="163"/>
      <c r="I87" s="163"/>
      <c r="J87" s="163"/>
      <c r="K87" s="163"/>
      <c r="L87" s="163"/>
      <c r="M87" s="163"/>
      <c r="N87" s="164"/>
    </row>
    <row r="88" spans="2:14" ht="15">
      <c r="B88" s="165"/>
      <c r="C88" s="692">
        <v>11.112</v>
      </c>
      <c r="D88" s="693"/>
      <c r="E88" s="693"/>
      <c r="F88" s="694"/>
      <c r="G88" s="165"/>
      <c r="H88" s="163"/>
      <c r="I88" s="163"/>
      <c r="J88" s="163"/>
      <c r="K88" s="163"/>
      <c r="L88" s="163"/>
      <c r="M88" s="163"/>
      <c r="N88" s="164"/>
    </row>
    <row r="89" spans="2:14" ht="11.25">
      <c r="B89" s="165" t="s">
        <v>203</v>
      </c>
      <c r="C89" s="163"/>
      <c r="D89" s="163"/>
      <c r="E89" s="163"/>
      <c r="F89" s="163"/>
      <c r="G89" s="163"/>
      <c r="H89" s="163"/>
      <c r="I89" s="163"/>
      <c r="J89" s="163"/>
      <c r="K89" s="163"/>
      <c r="L89" s="163"/>
      <c r="M89" s="163"/>
      <c r="N89" s="164"/>
    </row>
    <row r="90" spans="2:14" ht="25.5" customHeight="1">
      <c r="B90" s="167"/>
      <c r="C90" s="686" t="s">
        <v>267</v>
      </c>
      <c r="D90" s="687"/>
      <c r="E90" s="687"/>
      <c r="F90" s="687"/>
      <c r="G90" s="687"/>
      <c r="H90" s="687"/>
      <c r="I90" s="687"/>
      <c r="J90" s="687"/>
      <c r="K90" s="687"/>
      <c r="L90" s="687"/>
      <c r="M90" s="688"/>
      <c r="N90" s="164"/>
    </row>
    <row r="91" spans="2:14" ht="11.25">
      <c r="B91" s="162" t="s">
        <v>204</v>
      </c>
      <c r="C91" s="163"/>
      <c r="D91" s="163"/>
      <c r="E91" s="163"/>
      <c r="F91" s="163"/>
      <c r="G91" s="163"/>
      <c r="H91" s="163"/>
      <c r="I91" s="163"/>
      <c r="J91" s="163"/>
      <c r="K91" s="163"/>
      <c r="L91" s="163"/>
      <c r="M91" s="163"/>
      <c r="N91" s="164"/>
    </row>
    <row r="92" spans="2:14" ht="15">
      <c r="B92" s="167"/>
      <c r="C92" s="685" t="s">
        <v>268</v>
      </c>
      <c r="D92" s="673"/>
      <c r="E92" s="673"/>
      <c r="F92" s="673"/>
      <c r="G92" s="673"/>
      <c r="H92" s="673"/>
      <c r="I92" s="674"/>
      <c r="J92" s="163"/>
      <c r="K92" s="163"/>
      <c r="L92" s="163"/>
      <c r="M92" s="163"/>
      <c r="N92" s="164"/>
    </row>
    <row r="93" spans="2:14" ht="11.25">
      <c r="B93" s="162" t="s">
        <v>205</v>
      </c>
      <c r="C93" s="163"/>
      <c r="D93" s="163"/>
      <c r="E93" s="163"/>
      <c r="F93" s="163"/>
      <c r="G93" s="163"/>
      <c r="H93" s="163"/>
      <c r="I93" s="163"/>
      <c r="J93" s="163"/>
      <c r="K93" s="163"/>
      <c r="L93" s="163"/>
      <c r="M93" s="163"/>
      <c r="N93" s="164"/>
    </row>
    <row r="94" spans="2:14" ht="32.25" customHeight="1">
      <c r="B94" s="167"/>
      <c r="C94" s="166"/>
      <c r="D94" s="160"/>
      <c r="E94" s="160"/>
      <c r="F94" s="160"/>
      <c r="G94" s="160"/>
      <c r="H94" s="160"/>
      <c r="I94" s="160"/>
      <c r="J94" s="160"/>
      <c r="K94" s="160"/>
      <c r="L94" s="160"/>
      <c r="M94" s="161"/>
      <c r="N94" s="164"/>
    </row>
    <row r="95" spans="2:14" ht="11.25">
      <c r="B95" s="172"/>
      <c r="C95" s="170"/>
      <c r="D95" s="170"/>
      <c r="E95" s="170"/>
      <c r="F95" s="170"/>
      <c r="G95" s="170"/>
      <c r="H95" s="170"/>
      <c r="I95" s="170"/>
      <c r="J95" s="170"/>
      <c r="K95" s="170"/>
      <c r="L95" s="170"/>
      <c r="M95" s="170"/>
      <c r="N95" s="171"/>
    </row>
    <row r="96" spans="2:14" ht="11.25">
      <c r="B96" s="162" t="s">
        <v>206</v>
      </c>
      <c r="C96" s="163"/>
      <c r="D96" s="163"/>
      <c r="E96" s="163"/>
      <c r="F96" s="163"/>
      <c r="G96" s="163"/>
      <c r="H96" s="163"/>
      <c r="I96" s="163"/>
      <c r="J96" s="163"/>
      <c r="K96" s="163"/>
      <c r="L96" s="163"/>
      <c r="M96" s="163"/>
      <c r="N96" s="164"/>
    </row>
    <row r="97" spans="2:14" ht="15">
      <c r="B97" s="167"/>
      <c r="C97" s="689" t="s">
        <v>269</v>
      </c>
      <c r="D97" s="673"/>
      <c r="E97" s="673"/>
      <c r="F97" s="673"/>
      <c r="G97" s="673"/>
      <c r="H97" s="673"/>
      <c r="I97" s="674"/>
      <c r="J97" s="163"/>
      <c r="K97" s="163"/>
      <c r="L97" s="163"/>
      <c r="M97" s="163"/>
      <c r="N97" s="164"/>
    </row>
    <row r="98" spans="2:14" ht="11.25">
      <c r="B98" s="162" t="s">
        <v>190</v>
      </c>
      <c r="C98" s="163"/>
      <c r="D98" s="163"/>
      <c r="E98" s="163"/>
      <c r="F98" s="163"/>
      <c r="G98" s="163"/>
      <c r="H98" s="163"/>
      <c r="I98" s="163"/>
      <c r="J98" s="163"/>
      <c r="K98" s="163"/>
      <c r="L98" s="163"/>
      <c r="M98" s="163"/>
      <c r="N98" s="164"/>
    </row>
    <row r="99" spans="2:14" ht="27" customHeight="1">
      <c r="B99" s="167"/>
      <c r="C99" s="166"/>
      <c r="D99" s="160"/>
      <c r="E99" s="160"/>
      <c r="F99" s="160"/>
      <c r="G99" s="160"/>
      <c r="H99" s="160"/>
      <c r="I99" s="160"/>
      <c r="J99" s="160"/>
      <c r="K99" s="160"/>
      <c r="L99" s="160"/>
      <c r="M99" s="161"/>
      <c r="N99" s="164"/>
    </row>
    <row r="100" spans="2:14" ht="4.5" customHeight="1">
      <c r="B100" s="165"/>
      <c r="C100" s="163"/>
      <c r="D100" s="163"/>
      <c r="E100" s="163"/>
      <c r="F100" s="163"/>
      <c r="G100" s="163"/>
      <c r="H100" s="163"/>
      <c r="I100" s="163"/>
      <c r="J100" s="163"/>
      <c r="K100" s="163"/>
      <c r="L100" s="163"/>
      <c r="M100" s="163"/>
      <c r="N100" s="164"/>
    </row>
    <row r="101" spans="2:14" ht="12" thickBot="1">
      <c r="B101" s="162" t="s">
        <v>207</v>
      </c>
      <c r="C101" s="163"/>
      <c r="D101" s="163"/>
      <c r="E101" s="163"/>
      <c r="F101" s="163"/>
      <c r="G101" s="163"/>
      <c r="H101" s="163"/>
      <c r="I101" s="163"/>
      <c r="J101" s="163"/>
      <c r="K101" s="163"/>
      <c r="L101" s="163"/>
      <c r="M101" s="163"/>
      <c r="N101" s="164"/>
    </row>
    <row r="102" spans="2:14" ht="13.5" customHeight="1" thickBot="1" thickTop="1">
      <c r="B102" s="165"/>
      <c r="C102" s="676"/>
      <c r="D102" s="677"/>
      <c r="E102" s="163"/>
      <c r="F102" s="182" t="s">
        <v>245</v>
      </c>
      <c r="G102" s="183"/>
      <c r="H102" s="163"/>
      <c r="I102" s="182" t="s">
        <v>246</v>
      </c>
      <c r="J102" s="183"/>
      <c r="K102" s="163"/>
      <c r="L102" s="163"/>
      <c r="M102" s="185" t="s">
        <v>247</v>
      </c>
      <c r="N102" s="164"/>
    </row>
    <row r="103" spans="2:14" ht="6" customHeight="1" thickTop="1">
      <c r="B103" s="165"/>
      <c r="C103" s="163"/>
      <c r="D103" s="163"/>
      <c r="E103" s="163"/>
      <c r="F103" s="163"/>
      <c r="G103" s="163"/>
      <c r="H103" s="163"/>
      <c r="I103" s="163"/>
      <c r="J103" s="163"/>
      <c r="K103" s="163"/>
      <c r="L103" s="163"/>
      <c r="M103" s="163"/>
      <c r="N103" s="164"/>
    </row>
    <row r="104" spans="2:14" ht="11.25">
      <c r="B104" s="162" t="s">
        <v>208</v>
      </c>
      <c r="C104" s="163"/>
      <c r="D104" s="163"/>
      <c r="E104" s="163"/>
      <c r="F104" s="163"/>
      <c r="G104" s="163"/>
      <c r="H104" s="163"/>
      <c r="I104" s="163"/>
      <c r="J104" s="163"/>
      <c r="K104" s="163"/>
      <c r="L104" s="163"/>
      <c r="M104" s="163"/>
      <c r="N104" s="164"/>
    </row>
    <row r="105" spans="2:14" ht="25.5" customHeight="1">
      <c r="B105" s="167"/>
      <c r="C105" s="703" t="s">
        <v>388</v>
      </c>
      <c r="D105" s="687"/>
      <c r="E105" s="687"/>
      <c r="F105" s="687"/>
      <c r="G105" s="687"/>
      <c r="H105" s="687"/>
      <c r="I105" s="687"/>
      <c r="J105" s="687"/>
      <c r="K105" s="687"/>
      <c r="L105" s="687"/>
      <c r="M105" s="688"/>
      <c r="N105" s="164"/>
    </row>
    <row r="106" spans="2:14" ht="4.5" customHeight="1">
      <c r="B106" s="165"/>
      <c r="C106" s="163"/>
      <c r="D106" s="163"/>
      <c r="E106" s="163"/>
      <c r="F106" s="163"/>
      <c r="G106" s="163"/>
      <c r="H106" s="163"/>
      <c r="I106" s="163"/>
      <c r="J106" s="163"/>
      <c r="K106" s="163"/>
      <c r="L106" s="163"/>
      <c r="M106" s="163"/>
      <c r="N106" s="164"/>
    </row>
    <row r="107" spans="2:14" ht="11.25">
      <c r="B107" s="165" t="s">
        <v>209</v>
      </c>
      <c r="C107" s="163"/>
      <c r="D107" s="163"/>
      <c r="E107" s="163"/>
      <c r="F107" s="163"/>
      <c r="G107" s="163"/>
      <c r="H107" s="163"/>
      <c r="I107" s="163"/>
      <c r="J107" s="163"/>
      <c r="K107" s="163"/>
      <c r="L107" s="163"/>
      <c r="M107" s="163"/>
      <c r="N107" s="164"/>
    </row>
    <row r="108" spans="2:14" ht="3.75" customHeight="1" thickBot="1">
      <c r="B108" s="165"/>
      <c r="C108" s="163"/>
      <c r="D108" s="163"/>
      <c r="E108" s="163"/>
      <c r="F108" s="163"/>
      <c r="G108" s="163"/>
      <c r="H108" s="163"/>
      <c r="I108" s="163"/>
      <c r="J108" s="163"/>
      <c r="K108" s="163"/>
      <c r="L108" s="163"/>
      <c r="M108" s="163"/>
      <c r="N108" s="164"/>
    </row>
    <row r="109" spans="2:14" ht="12.75" thickBot="1" thickTop="1">
      <c r="B109" s="165"/>
      <c r="C109" s="182" t="s">
        <v>245</v>
      </c>
      <c r="D109" s="183"/>
      <c r="E109" s="163"/>
      <c r="F109" s="182" t="s">
        <v>246</v>
      </c>
      <c r="G109" s="183"/>
      <c r="H109" s="163"/>
      <c r="I109" s="182" t="s">
        <v>247</v>
      </c>
      <c r="J109" s="184"/>
      <c r="K109" s="184"/>
      <c r="L109" s="183"/>
      <c r="M109" s="163"/>
      <c r="N109" s="164"/>
    </row>
    <row r="110" spans="2:14" ht="8.25" customHeight="1" thickTop="1">
      <c r="B110" s="172"/>
      <c r="C110" s="170"/>
      <c r="D110" s="170"/>
      <c r="E110" s="170"/>
      <c r="F110" s="170"/>
      <c r="G110" s="170"/>
      <c r="H110" s="170"/>
      <c r="I110" s="170"/>
      <c r="J110" s="170"/>
      <c r="K110" s="170"/>
      <c r="L110" s="170"/>
      <c r="M110" s="170"/>
      <c r="N110" s="171"/>
    </row>
    <row r="113" spans="2:14" ht="11.25">
      <c r="B113" s="173" t="s">
        <v>152</v>
      </c>
      <c r="C113" s="159"/>
      <c r="D113" s="159"/>
      <c r="E113" s="159"/>
      <c r="F113" s="159"/>
      <c r="G113" s="160"/>
      <c r="H113" s="160"/>
      <c r="I113" s="160"/>
      <c r="J113" s="160"/>
      <c r="K113" s="160"/>
      <c r="L113" s="160"/>
      <c r="M113" s="160"/>
      <c r="N113" s="161"/>
    </row>
    <row r="114" spans="2:14" ht="11.25">
      <c r="B114" s="174" t="s">
        <v>210</v>
      </c>
      <c r="C114" s="163"/>
      <c r="D114" s="163"/>
      <c r="E114" s="163"/>
      <c r="F114" s="163"/>
      <c r="G114" s="163"/>
      <c r="H114" s="163"/>
      <c r="I114" s="163"/>
      <c r="J114" s="163"/>
      <c r="K114" s="163"/>
      <c r="L114" s="163"/>
      <c r="M114" s="163"/>
      <c r="N114" s="164"/>
    </row>
    <row r="115" spans="2:14" ht="15">
      <c r="B115" s="162" t="s">
        <v>211</v>
      </c>
      <c r="C115" s="163"/>
      <c r="D115" s="163"/>
      <c r="E115" s="678">
        <v>1</v>
      </c>
      <c r="F115" s="679"/>
      <c r="G115" s="163"/>
      <c r="H115" s="163" t="s">
        <v>212</v>
      </c>
      <c r="I115" s="163"/>
      <c r="J115" s="163"/>
      <c r="K115" s="163"/>
      <c r="L115" s="164"/>
      <c r="M115" s="495" t="s">
        <v>263</v>
      </c>
      <c r="N115" s="164"/>
    </row>
    <row r="116" spans="2:14" ht="5.25" customHeight="1">
      <c r="B116" s="176"/>
      <c r="C116" s="170"/>
      <c r="D116" s="170"/>
      <c r="E116" s="170"/>
      <c r="F116" s="170"/>
      <c r="G116" s="170"/>
      <c r="H116" s="170"/>
      <c r="I116" s="170"/>
      <c r="J116" s="170"/>
      <c r="K116" s="170"/>
      <c r="L116" s="170"/>
      <c r="M116" s="170"/>
      <c r="N116" s="171"/>
    </row>
    <row r="117" spans="2:14" ht="12" thickBot="1">
      <c r="B117" s="165" t="s">
        <v>213</v>
      </c>
      <c r="C117" s="168"/>
      <c r="D117" s="168"/>
      <c r="E117" s="168"/>
      <c r="F117" s="168"/>
      <c r="G117" s="168"/>
      <c r="H117" s="168"/>
      <c r="I117" s="168"/>
      <c r="J117" s="168"/>
      <c r="K117" s="168"/>
      <c r="L117" s="168"/>
      <c r="M117" s="168"/>
      <c r="N117" s="169"/>
    </row>
    <row r="118" spans="2:14" ht="16.5" thickBot="1" thickTop="1">
      <c r="B118" s="165"/>
      <c r="C118" s="672"/>
      <c r="D118" s="674"/>
      <c r="E118" s="163"/>
      <c r="F118" s="182" t="s">
        <v>245</v>
      </c>
      <c r="G118" s="183"/>
      <c r="H118" s="163"/>
      <c r="I118" s="182" t="s">
        <v>246</v>
      </c>
      <c r="J118" s="183"/>
      <c r="K118" s="163"/>
      <c r="L118" s="163"/>
      <c r="M118" s="185" t="s">
        <v>247</v>
      </c>
      <c r="N118" s="164"/>
    </row>
    <row r="119" spans="2:14" ht="3.75" customHeight="1" thickTop="1">
      <c r="B119" s="172"/>
      <c r="C119" s="170"/>
      <c r="D119" s="170"/>
      <c r="E119" s="170"/>
      <c r="F119" s="170"/>
      <c r="G119" s="170"/>
      <c r="H119" s="170"/>
      <c r="I119" s="170"/>
      <c r="J119" s="170"/>
      <c r="K119" s="170"/>
      <c r="L119" s="170"/>
      <c r="M119" s="170"/>
      <c r="N119" s="171"/>
    </row>
    <row r="120" spans="2:14" ht="11.25">
      <c r="B120" s="177" t="s">
        <v>214</v>
      </c>
      <c r="C120" s="168"/>
      <c r="D120" s="168"/>
      <c r="E120" s="168"/>
      <c r="F120" s="168"/>
      <c r="G120" s="168"/>
      <c r="H120" s="168"/>
      <c r="I120" s="168"/>
      <c r="J120" s="168"/>
      <c r="K120" s="168"/>
      <c r="L120" s="168"/>
      <c r="M120" s="168"/>
      <c r="N120" s="169"/>
    </row>
    <row r="121" spans="2:14" ht="15">
      <c r="B121" s="165" t="s">
        <v>215</v>
      </c>
      <c r="C121" s="163"/>
      <c r="D121" s="163"/>
      <c r="E121" s="683">
        <v>41640</v>
      </c>
      <c r="F121" s="668"/>
      <c r="G121" s="163" t="s">
        <v>216</v>
      </c>
      <c r="H121" s="163"/>
      <c r="I121" s="163"/>
      <c r="J121" s="683">
        <v>42735</v>
      </c>
      <c r="K121" s="667"/>
      <c r="L121" s="668"/>
      <c r="M121" s="163"/>
      <c r="N121" s="164"/>
    </row>
    <row r="122" spans="2:14" ht="3.75" customHeight="1">
      <c r="B122" s="172"/>
      <c r="C122" s="170"/>
      <c r="D122" s="170"/>
      <c r="E122" s="170"/>
      <c r="F122" s="170"/>
      <c r="G122" s="170"/>
      <c r="H122" s="170"/>
      <c r="I122" s="170"/>
      <c r="J122" s="170"/>
      <c r="K122" s="170"/>
      <c r="L122" s="170"/>
      <c r="M122" s="170"/>
      <c r="N122" s="171"/>
    </row>
    <row r="123" spans="2:14" ht="11.25">
      <c r="B123" s="178" t="s">
        <v>217</v>
      </c>
      <c r="C123" s="160"/>
      <c r="D123" s="160"/>
      <c r="E123" s="160"/>
      <c r="F123" s="160"/>
      <c r="G123" s="160"/>
      <c r="H123" s="160"/>
      <c r="I123" s="160"/>
      <c r="J123" s="160"/>
      <c r="K123" s="160"/>
      <c r="L123" s="160"/>
      <c r="M123" s="160"/>
      <c r="N123" s="161"/>
    </row>
    <row r="124" spans="2:14" ht="11.25">
      <c r="B124" s="177"/>
      <c r="C124" s="168"/>
      <c r="D124" s="168"/>
      <c r="E124" s="168"/>
      <c r="F124" s="168"/>
      <c r="G124" s="168"/>
      <c r="H124" s="168"/>
      <c r="I124" s="168"/>
      <c r="J124" s="168"/>
      <c r="K124" s="168"/>
      <c r="L124" s="168"/>
      <c r="M124" s="168"/>
      <c r="N124" s="169"/>
    </row>
    <row r="125" spans="2:14" ht="15">
      <c r="B125" s="165" t="s">
        <v>218</v>
      </c>
      <c r="C125" s="163"/>
      <c r="D125" s="163"/>
      <c r="E125" s="681">
        <f>'DoNotSubmit-424A-online'!O8</f>
        <v>299562</v>
      </c>
      <c r="F125" s="682"/>
      <c r="G125" s="163"/>
      <c r="H125" s="163"/>
      <c r="I125" s="163"/>
      <c r="J125" s="163"/>
      <c r="K125" s="163"/>
      <c r="L125" s="163"/>
      <c r="M125" s="163"/>
      <c r="N125" s="164"/>
    </row>
    <row r="126" spans="2:14" ht="3" customHeight="1">
      <c r="B126" s="165"/>
      <c r="C126" s="163"/>
      <c r="D126" s="163"/>
      <c r="E126" s="187"/>
      <c r="F126" s="187"/>
      <c r="G126" s="163"/>
      <c r="H126" s="163"/>
      <c r="I126" s="163"/>
      <c r="J126" s="163"/>
      <c r="K126" s="163"/>
      <c r="L126" s="163"/>
      <c r="M126" s="163"/>
      <c r="N126" s="164"/>
    </row>
    <row r="127" spans="2:14" ht="15">
      <c r="B127" s="165" t="s">
        <v>219</v>
      </c>
      <c r="C127" s="163"/>
      <c r="D127" s="163"/>
      <c r="E127" s="681">
        <f>'DoNotSubmit-424A-online'!L68-'DoNotSubmit-424A-online'!U62</f>
        <v>607484</v>
      </c>
      <c r="F127" s="682"/>
      <c r="G127" s="163"/>
      <c r="H127" s="163"/>
      <c r="I127" s="163"/>
      <c r="J127" s="163"/>
      <c r="K127" s="163"/>
      <c r="L127" s="163"/>
      <c r="M127" s="163"/>
      <c r="N127" s="164"/>
    </row>
    <row r="128" spans="2:14" ht="2.25" customHeight="1">
      <c r="B128" s="165"/>
      <c r="C128" s="163"/>
      <c r="D128" s="163"/>
      <c r="E128" s="187"/>
      <c r="F128" s="187"/>
      <c r="G128" s="163"/>
      <c r="H128" s="163"/>
      <c r="I128" s="163"/>
      <c r="J128" s="163"/>
      <c r="K128" s="163"/>
      <c r="L128" s="163"/>
      <c r="M128" s="163"/>
      <c r="N128" s="164"/>
    </row>
    <row r="129" spans="2:14" ht="11.25">
      <c r="B129" s="165" t="s">
        <v>220</v>
      </c>
      <c r="C129" s="163"/>
      <c r="D129" s="163"/>
      <c r="E129" s="681">
        <f>'DoNotSubmit-424A-online'!O68</f>
        <v>0</v>
      </c>
      <c r="F129" s="699"/>
      <c r="G129" s="163"/>
      <c r="H129" s="163"/>
      <c r="I129" s="163"/>
      <c r="J129" s="163"/>
      <c r="K129" s="163"/>
      <c r="L129" s="163"/>
      <c r="M129" s="163"/>
      <c r="N129" s="164"/>
    </row>
    <row r="130" spans="2:14" ht="2.25" customHeight="1">
      <c r="B130" s="165"/>
      <c r="C130" s="163"/>
      <c r="D130" s="163"/>
      <c r="E130" s="187"/>
      <c r="F130" s="187"/>
      <c r="G130" s="163"/>
      <c r="H130" s="163"/>
      <c r="I130" s="163"/>
      <c r="J130" s="163"/>
      <c r="K130" s="163"/>
      <c r="L130" s="163"/>
      <c r="M130" s="163"/>
      <c r="N130" s="164"/>
    </row>
    <row r="131" spans="2:14" ht="15">
      <c r="B131" s="165" t="s">
        <v>221</v>
      </c>
      <c r="C131" s="163"/>
      <c r="D131" s="163"/>
      <c r="E131" s="681">
        <f>'Budget-Activity Calc'!O73+'Budget-Personnel'!J25</f>
        <v>0</v>
      </c>
      <c r="F131" s="682"/>
      <c r="G131" s="163"/>
      <c r="H131" s="163"/>
      <c r="I131" s="163"/>
      <c r="J131" s="163"/>
      <c r="K131" s="163"/>
      <c r="L131" s="163"/>
      <c r="M131" s="163"/>
      <c r="N131" s="164"/>
    </row>
    <row r="132" spans="2:14" ht="2.25" customHeight="1">
      <c r="B132" s="165"/>
      <c r="C132" s="163"/>
      <c r="D132" s="163"/>
      <c r="E132" s="187"/>
      <c r="F132" s="187"/>
      <c r="G132" s="163"/>
      <c r="H132" s="163"/>
      <c r="I132" s="163"/>
      <c r="J132" s="163"/>
      <c r="K132" s="163"/>
      <c r="L132" s="163"/>
      <c r="M132" s="163"/>
      <c r="N132" s="164"/>
    </row>
    <row r="133" spans="2:14" ht="11.25">
      <c r="B133" s="165" t="s">
        <v>222</v>
      </c>
      <c r="C133" s="163"/>
      <c r="D133" s="163"/>
      <c r="E133" s="681">
        <f>'DoNotSubmit-424A-online'!R68-E131</f>
        <v>0</v>
      </c>
      <c r="F133" s="699"/>
      <c r="G133" s="163"/>
      <c r="H133" s="163"/>
      <c r="I133" s="163"/>
      <c r="J133" s="163"/>
      <c r="K133" s="163"/>
      <c r="L133" s="163"/>
      <c r="M133" s="163"/>
      <c r="N133" s="164"/>
    </row>
    <row r="134" spans="2:14" ht="2.25" customHeight="1">
      <c r="B134" s="165"/>
      <c r="C134" s="163"/>
      <c r="D134" s="163"/>
      <c r="E134" s="187"/>
      <c r="F134" s="187"/>
      <c r="G134" s="163"/>
      <c r="H134" s="163"/>
      <c r="I134" s="163"/>
      <c r="J134" s="163"/>
      <c r="K134" s="163"/>
      <c r="L134" s="163"/>
      <c r="M134" s="163"/>
      <c r="N134" s="164"/>
    </row>
    <row r="135" spans="2:14" ht="11.25">
      <c r="B135" s="165" t="s">
        <v>223</v>
      </c>
      <c r="C135" s="163"/>
      <c r="D135" s="163"/>
      <c r="E135" s="681">
        <f>'DoNotSubmit-424A-online'!U62</f>
        <v>0</v>
      </c>
      <c r="F135" s="699"/>
      <c r="G135" s="163"/>
      <c r="H135" s="163"/>
      <c r="I135" s="163"/>
      <c r="J135" s="163"/>
      <c r="K135" s="163"/>
      <c r="L135" s="163"/>
      <c r="M135" s="163"/>
      <c r="N135" s="164"/>
    </row>
    <row r="136" spans="2:14" ht="3" customHeight="1">
      <c r="B136" s="165"/>
      <c r="C136" s="163"/>
      <c r="D136" s="163"/>
      <c r="E136" s="187"/>
      <c r="F136" s="187"/>
      <c r="G136" s="163"/>
      <c r="H136" s="163"/>
      <c r="I136" s="163"/>
      <c r="J136" s="163"/>
      <c r="K136" s="163"/>
      <c r="L136" s="163"/>
      <c r="M136" s="163"/>
      <c r="N136" s="164"/>
    </row>
    <row r="137" spans="2:14" ht="15">
      <c r="B137" s="165" t="s">
        <v>224</v>
      </c>
      <c r="C137" s="163"/>
      <c r="D137" s="163"/>
      <c r="E137" s="681">
        <f>SUM(E125:E135)</f>
        <v>907046</v>
      </c>
      <c r="F137" s="682"/>
      <c r="G137" s="163"/>
      <c r="H137" s="163"/>
      <c r="I137" s="163"/>
      <c r="J137" s="163"/>
      <c r="K137" s="163"/>
      <c r="L137" s="163"/>
      <c r="M137" s="163"/>
      <c r="N137" s="164"/>
    </row>
    <row r="138" spans="2:14" ht="11.25">
      <c r="B138" s="172"/>
      <c r="C138" s="170"/>
      <c r="D138" s="170"/>
      <c r="E138" s="170"/>
      <c r="F138" s="170"/>
      <c r="G138" s="170"/>
      <c r="H138" s="170"/>
      <c r="I138" s="170"/>
      <c r="J138" s="170"/>
      <c r="K138" s="170"/>
      <c r="L138" s="170"/>
      <c r="M138" s="170"/>
      <c r="N138" s="171"/>
    </row>
    <row r="139" spans="2:14" ht="11.25">
      <c r="B139" s="179" t="s">
        <v>225</v>
      </c>
      <c r="C139" s="168"/>
      <c r="D139" s="168"/>
      <c r="E139" s="168"/>
      <c r="F139" s="168"/>
      <c r="G139" s="168"/>
      <c r="H139" s="168"/>
      <c r="I139" s="168"/>
      <c r="J139" s="168"/>
      <c r="K139" s="168"/>
      <c r="L139" s="168"/>
      <c r="M139" s="168"/>
      <c r="N139" s="169"/>
    </row>
    <row r="140" spans="2:14" ht="11.25">
      <c r="B140" s="167"/>
      <c r="C140" s="175"/>
      <c r="D140" s="163" t="s">
        <v>226</v>
      </c>
      <c r="E140" s="163"/>
      <c r="F140" s="163"/>
      <c r="G140" s="163"/>
      <c r="H140" s="163"/>
      <c r="I140" s="163"/>
      <c r="J140" s="163"/>
      <c r="K140" s="163"/>
      <c r="L140" s="163"/>
      <c r="M140" s="163"/>
      <c r="N140" s="164"/>
    </row>
    <row r="141" spans="2:14" ht="3" customHeight="1">
      <c r="B141" s="165"/>
      <c r="C141" s="168"/>
      <c r="D141" s="163"/>
      <c r="E141" s="163"/>
      <c r="F141" s="163"/>
      <c r="G141" s="163"/>
      <c r="H141" s="163"/>
      <c r="I141" s="163"/>
      <c r="J141" s="163"/>
      <c r="K141" s="163"/>
      <c r="L141" s="163"/>
      <c r="M141" s="163"/>
      <c r="N141" s="164"/>
    </row>
    <row r="142" spans="2:14" ht="11.25">
      <c r="B142" s="167"/>
      <c r="C142" s="175"/>
      <c r="D142" s="163" t="s">
        <v>227</v>
      </c>
      <c r="E142" s="163"/>
      <c r="F142" s="163"/>
      <c r="G142" s="163"/>
      <c r="H142" s="163"/>
      <c r="I142" s="163"/>
      <c r="J142" s="163"/>
      <c r="K142" s="163"/>
      <c r="L142" s="163"/>
      <c r="M142" s="163"/>
      <c r="N142" s="164"/>
    </row>
    <row r="143" spans="2:14" ht="3.75" customHeight="1">
      <c r="B143" s="165"/>
      <c r="C143" s="168"/>
      <c r="D143" s="163"/>
      <c r="E143" s="163"/>
      <c r="F143" s="163"/>
      <c r="G143" s="163"/>
      <c r="H143" s="163"/>
      <c r="I143" s="163"/>
      <c r="J143" s="163"/>
      <c r="K143" s="163"/>
      <c r="L143" s="163"/>
      <c r="M143" s="163"/>
      <c r="N143" s="164"/>
    </row>
    <row r="144" spans="2:14" ht="11.25">
      <c r="B144" s="167"/>
      <c r="C144" s="495" t="s">
        <v>252</v>
      </c>
      <c r="D144" s="165" t="s">
        <v>228</v>
      </c>
      <c r="E144" s="163"/>
      <c r="F144" s="163"/>
      <c r="G144" s="163"/>
      <c r="H144" s="163"/>
      <c r="I144" s="163"/>
      <c r="J144" s="163"/>
      <c r="K144" s="163"/>
      <c r="L144" s="163"/>
      <c r="M144" s="163"/>
      <c r="N144" s="164"/>
    </row>
    <row r="145" spans="2:14" ht="3" customHeight="1">
      <c r="B145" s="165"/>
      <c r="C145" s="163"/>
      <c r="D145" s="163"/>
      <c r="E145" s="163"/>
      <c r="F145" s="163"/>
      <c r="G145" s="163"/>
      <c r="H145" s="163"/>
      <c r="I145" s="163"/>
      <c r="J145" s="163"/>
      <c r="K145" s="163"/>
      <c r="L145" s="163"/>
      <c r="M145" s="163"/>
      <c r="N145" s="164"/>
    </row>
    <row r="146" spans="2:14" ht="11.25">
      <c r="B146" s="179" t="s">
        <v>229</v>
      </c>
      <c r="C146" s="168"/>
      <c r="D146" s="168"/>
      <c r="E146" s="168"/>
      <c r="F146" s="168"/>
      <c r="G146" s="168"/>
      <c r="H146" s="168"/>
      <c r="I146" s="168"/>
      <c r="J146" s="168"/>
      <c r="K146" s="168"/>
      <c r="L146" s="168"/>
      <c r="M146" s="168"/>
      <c r="N146" s="169"/>
    </row>
    <row r="147" spans="2:14" ht="11.25">
      <c r="B147" s="167"/>
      <c r="C147" s="186"/>
      <c r="D147" s="165" t="s">
        <v>248</v>
      </c>
      <c r="E147" s="495" t="s">
        <v>252</v>
      </c>
      <c r="F147" s="163" t="s">
        <v>230</v>
      </c>
      <c r="G147" s="163"/>
      <c r="H147" s="163"/>
      <c r="I147" s="163"/>
      <c r="J147" s="163"/>
      <c r="K147" s="165"/>
      <c r="L147" s="163"/>
      <c r="M147" s="163"/>
      <c r="N147" s="164"/>
    </row>
    <row r="148" spans="2:14" ht="3.75" customHeight="1">
      <c r="B148" s="165"/>
      <c r="C148" s="163"/>
      <c r="D148" s="163"/>
      <c r="E148" s="163"/>
      <c r="F148" s="163"/>
      <c r="G148" s="163"/>
      <c r="H148" s="163"/>
      <c r="I148" s="163"/>
      <c r="J148" s="163"/>
      <c r="K148" s="163"/>
      <c r="L148" s="163"/>
      <c r="M148" s="163"/>
      <c r="N148" s="164"/>
    </row>
    <row r="149" spans="2:14" ht="12" thickBot="1">
      <c r="B149" s="165"/>
      <c r="C149" s="163" t="s">
        <v>251</v>
      </c>
      <c r="D149" s="163"/>
      <c r="E149" s="163"/>
      <c r="F149" s="163"/>
      <c r="G149" s="163"/>
      <c r="H149" s="163"/>
      <c r="I149" s="163"/>
      <c r="J149" s="163"/>
      <c r="K149" s="163"/>
      <c r="L149" s="163"/>
      <c r="M149" s="163"/>
      <c r="N149" s="164"/>
    </row>
    <row r="150" spans="2:14" ht="16.5" thickBot="1" thickTop="1">
      <c r="B150" s="165"/>
      <c r="C150" s="680"/>
      <c r="D150" s="674"/>
      <c r="E150" s="163"/>
      <c r="F150" s="182" t="s">
        <v>245</v>
      </c>
      <c r="G150" s="183"/>
      <c r="H150" s="163"/>
      <c r="I150" s="182" t="s">
        <v>246</v>
      </c>
      <c r="J150" s="183"/>
      <c r="K150" s="163"/>
      <c r="L150" s="163"/>
      <c r="M150" s="185" t="s">
        <v>247</v>
      </c>
      <c r="N150" s="164"/>
    </row>
    <row r="151" spans="2:14" ht="3.75" customHeight="1" thickTop="1">
      <c r="B151" s="172"/>
      <c r="C151" s="170"/>
      <c r="D151" s="170"/>
      <c r="E151" s="170"/>
      <c r="F151" s="170"/>
      <c r="G151" s="170"/>
      <c r="H151" s="170"/>
      <c r="I151" s="170"/>
      <c r="J151" s="170"/>
      <c r="K151" s="170"/>
      <c r="L151" s="170"/>
      <c r="M151" s="170"/>
      <c r="N151" s="171"/>
    </row>
    <row r="152" spans="2:14" ht="11.25">
      <c r="B152" s="179" t="s">
        <v>231</v>
      </c>
      <c r="C152" s="168"/>
      <c r="D152" s="168"/>
      <c r="E152" s="168"/>
      <c r="F152" s="168"/>
      <c r="G152" s="168"/>
      <c r="H152" s="168"/>
      <c r="I152" s="168"/>
      <c r="J152" s="168"/>
      <c r="K152" s="168"/>
      <c r="L152" s="168"/>
      <c r="M152" s="168"/>
      <c r="N152" s="169"/>
    </row>
    <row r="153" spans="2:14" ht="11.25">
      <c r="B153" s="165" t="s">
        <v>232</v>
      </c>
      <c r="C153" s="163"/>
      <c r="D153" s="163"/>
      <c r="E153" s="163"/>
      <c r="F153" s="163"/>
      <c r="G153" s="163"/>
      <c r="H153" s="163"/>
      <c r="I153" s="163"/>
      <c r="J153" s="163"/>
      <c r="K153" s="163"/>
      <c r="L153" s="163"/>
      <c r="M153" s="163"/>
      <c r="N153" s="164"/>
    </row>
    <row r="154" spans="2:14" ht="11.25">
      <c r="B154" s="165" t="s">
        <v>233</v>
      </c>
      <c r="C154" s="163"/>
      <c r="D154" s="163"/>
      <c r="E154" s="163"/>
      <c r="F154" s="163"/>
      <c r="G154" s="163"/>
      <c r="H154" s="163"/>
      <c r="I154" s="163"/>
      <c r="J154" s="163"/>
      <c r="K154" s="163"/>
      <c r="L154" s="163"/>
      <c r="M154" s="163"/>
      <c r="N154" s="164"/>
    </row>
    <row r="155" spans="2:14" ht="11.25">
      <c r="B155" s="165" t="s">
        <v>234</v>
      </c>
      <c r="C155" s="163"/>
      <c r="D155" s="163"/>
      <c r="E155" s="163"/>
      <c r="F155" s="163"/>
      <c r="G155" s="163"/>
      <c r="H155" s="163"/>
      <c r="I155" s="163"/>
      <c r="J155" s="163"/>
      <c r="K155" s="163"/>
      <c r="L155" s="163"/>
      <c r="M155" s="163"/>
      <c r="N155" s="164"/>
    </row>
    <row r="156" spans="2:14" ht="11.25">
      <c r="B156" s="165" t="s">
        <v>235</v>
      </c>
      <c r="C156" s="163"/>
      <c r="D156" s="163"/>
      <c r="E156" s="163"/>
      <c r="F156" s="163"/>
      <c r="G156" s="163"/>
      <c r="H156" s="163"/>
      <c r="I156" s="163"/>
      <c r="J156" s="163"/>
      <c r="K156" s="163"/>
      <c r="L156" s="163"/>
      <c r="M156" s="163"/>
      <c r="N156" s="164"/>
    </row>
    <row r="157" spans="2:14" ht="3.75" customHeight="1">
      <c r="B157" s="165"/>
      <c r="C157" s="163"/>
      <c r="D157" s="163"/>
      <c r="E157" s="163"/>
      <c r="F157" s="163"/>
      <c r="G157" s="163"/>
      <c r="H157" s="163"/>
      <c r="I157" s="163"/>
      <c r="J157" s="163"/>
      <c r="K157" s="163"/>
      <c r="L157" s="163"/>
      <c r="M157" s="163"/>
      <c r="N157" s="164"/>
    </row>
    <row r="158" spans="2:14" ht="11.25">
      <c r="B158" s="167"/>
      <c r="C158" s="495" t="s">
        <v>252</v>
      </c>
      <c r="D158" s="165" t="s">
        <v>249</v>
      </c>
      <c r="E158" s="163"/>
      <c r="F158" s="163"/>
      <c r="G158" s="163"/>
      <c r="H158" s="163"/>
      <c r="I158" s="163"/>
      <c r="J158" s="163"/>
      <c r="K158" s="163"/>
      <c r="L158" s="163"/>
      <c r="M158" s="163"/>
      <c r="N158" s="164"/>
    </row>
    <row r="159" spans="2:14" ht="3.75" customHeight="1">
      <c r="B159" s="165"/>
      <c r="C159" s="163"/>
      <c r="D159" s="163"/>
      <c r="E159" s="163"/>
      <c r="F159" s="163"/>
      <c r="G159" s="163"/>
      <c r="H159" s="163"/>
      <c r="I159" s="163"/>
      <c r="J159" s="163"/>
      <c r="K159" s="163"/>
      <c r="L159" s="163"/>
      <c r="M159" s="163"/>
      <c r="N159" s="164"/>
    </row>
    <row r="160" spans="2:14" ht="11.25">
      <c r="B160" s="165"/>
      <c r="C160" s="180" t="s">
        <v>236</v>
      </c>
      <c r="D160" s="181"/>
      <c r="E160" s="180"/>
      <c r="F160" s="180"/>
      <c r="G160" s="180"/>
      <c r="H160" s="180"/>
      <c r="I160" s="180"/>
      <c r="J160" s="180"/>
      <c r="K160" s="180"/>
      <c r="L160" s="180"/>
      <c r="M160" s="180"/>
      <c r="N160" s="164"/>
    </row>
    <row r="161" spans="2:14" ht="11.25">
      <c r="B161" s="165"/>
      <c r="C161" s="180" t="s">
        <v>250</v>
      </c>
      <c r="D161" s="181"/>
      <c r="E161" s="180"/>
      <c r="F161" s="180"/>
      <c r="G161" s="180"/>
      <c r="H161" s="180"/>
      <c r="I161" s="180"/>
      <c r="J161" s="180"/>
      <c r="K161" s="180"/>
      <c r="L161" s="180"/>
      <c r="M161" s="180"/>
      <c r="N161" s="164"/>
    </row>
    <row r="162" spans="2:14" ht="3.75" customHeight="1">
      <c r="B162" s="172"/>
      <c r="C162" s="170"/>
      <c r="D162" s="170"/>
      <c r="E162" s="170"/>
      <c r="F162" s="170"/>
      <c r="G162" s="170"/>
      <c r="H162" s="170"/>
      <c r="I162" s="170"/>
      <c r="J162" s="170"/>
      <c r="K162" s="170"/>
      <c r="L162" s="170"/>
      <c r="M162" s="170"/>
      <c r="N162" s="171"/>
    </row>
    <row r="163" spans="2:14" ht="11.25">
      <c r="B163" s="172" t="s">
        <v>237</v>
      </c>
      <c r="C163" s="170"/>
      <c r="D163" s="170"/>
      <c r="E163" s="170"/>
      <c r="F163" s="170"/>
      <c r="G163" s="170"/>
      <c r="H163" s="170"/>
      <c r="I163" s="170"/>
      <c r="J163" s="170"/>
      <c r="K163" s="170"/>
      <c r="L163" s="170"/>
      <c r="M163" s="170"/>
      <c r="N163" s="171"/>
    </row>
    <row r="164" spans="2:14" ht="3.75" customHeight="1">
      <c r="B164" s="179"/>
      <c r="C164" s="168"/>
      <c r="D164" s="168"/>
      <c r="E164" s="168"/>
      <c r="F164" s="168"/>
      <c r="G164" s="168"/>
      <c r="H164" s="168"/>
      <c r="I164" s="168"/>
      <c r="J164" s="168"/>
      <c r="K164" s="168"/>
      <c r="L164" s="168"/>
      <c r="M164" s="168"/>
      <c r="N164" s="169"/>
    </row>
    <row r="165" spans="2:14" ht="15">
      <c r="B165" s="165" t="s">
        <v>185</v>
      </c>
      <c r="C165" s="163"/>
      <c r="D165" s="666" t="s">
        <v>257</v>
      </c>
      <c r="E165" s="668"/>
      <c r="F165" s="163"/>
      <c r="G165" s="163" t="s">
        <v>238</v>
      </c>
      <c r="H165" s="666" t="s">
        <v>380</v>
      </c>
      <c r="I165" s="667"/>
      <c r="J165" s="667"/>
      <c r="K165" s="667"/>
      <c r="L165" s="668"/>
      <c r="M165" s="163"/>
      <c r="N165" s="164"/>
    </row>
    <row r="166" spans="2:14" ht="4.5" customHeight="1">
      <c r="B166" s="165"/>
      <c r="C166" s="163"/>
      <c r="D166" s="163"/>
      <c r="E166" s="168"/>
      <c r="F166" s="163"/>
      <c r="G166" s="163"/>
      <c r="H166" s="163"/>
      <c r="I166" s="163"/>
      <c r="J166" s="163"/>
      <c r="K166" s="163"/>
      <c r="L166" s="163"/>
      <c r="M166" s="163"/>
      <c r="N166" s="164"/>
    </row>
    <row r="167" spans="2:14" ht="15">
      <c r="B167" s="165" t="s">
        <v>186</v>
      </c>
      <c r="C167" s="163"/>
      <c r="D167" s="163"/>
      <c r="E167" s="666"/>
      <c r="F167" s="667"/>
      <c r="G167" s="668"/>
      <c r="H167" s="163"/>
      <c r="I167" s="163"/>
      <c r="J167" s="163"/>
      <c r="K167" s="163"/>
      <c r="L167" s="163"/>
      <c r="M167" s="163"/>
      <c r="N167" s="164"/>
    </row>
    <row r="168" spans="2:14" ht="3" customHeight="1">
      <c r="B168" s="165"/>
      <c r="C168" s="163"/>
      <c r="D168" s="163"/>
      <c r="E168" s="168"/>
      <c r="F168" s="168"/>
      <c r="G168" s="168"/>
      <c r="H168" s="163"/>
      <c r="I168" s="163"/>
      <c r="J168" s="163"/>
      <c r="K168" s="163"/>
      <c r="L168" s="163"/>
      <c r="M168" s="163"/>
      <c r="N168" s="164"/>
    </row>
    <row r="169" spans="2:14" ht="15">
      <c r="B169" s="165" t="s">
        <v>239</v>
      </c>
      <c r="C169" s="163"/>
      <c r="D169" s="163"/>
      <c r="E169" s="666" t="s">
        <v>381</v>
      </c>
      <c r="F169" s="667"/>
      <c r="G169" s="667"/>
      <c r="H169" s="667"/>
      <c r="I169" s="667"/>
      <c r="J169" s="667"/>
      <c r="K169" s="667"/>
      <c r="L169" s="668"/>
      <c r="M169" s="163"/>
      <c r="N169" s="164"/>
    </row>
    <row r="170" spans="2:14" ht="3.75" customHeight="1">
      <c r="B170" s="165"/>
      <c r="C170" s="163"/>
      <c r="D170" s="163"/>
      <c r="E170" s="168"/>
      <c r="F170" s="163"/>
      <c r="G170" s="163"/>
      <c r="H170" s="163"/>
      <c r="I170" s="163"/>
      <c r="J170" s="163"/>
      <c r="K170" s="163"/>
      <c r="L170" s="163"/>
      <c r="M170" s="163"/>
      <c r="N170" s="164"/>
    </row>
    <row r="171" spans="2:14" ht="15">
      <c r="B171" s="165" t="s">
        <v>240</v>
      </c>
      <c r="C171" s="163"/>
      <c r="D171" s="669"/>
      <c r="E171" s="670"/>
      <c r="F171" s="163"/>
      <c r="G171" s="163"/>
      <c r="H171" s="163"/>
      <c r="I171" s="163"/>
      <c r="J171" s="163"/>
      <c r="K171" s="163"/>
      <c r="L171" s="163"/>
      <c r="M171" s="163"/>
      <c r="N171" s="164"/>
    </row>
    <row r="172" spans="2:14" ht="3.75" customHeight="1">
      <c r="B172" s="172"/>
      <c r="C172" s="170"/>
      <c r="D172" s="170"/>
      <c r="E172" s="170"/>
      <c r="F172" s="170"/>
      <c r="G172" s="170"/>
      <c r="H172" s="170"/>
      <c r="I172" s="170"/>
      <c r="J172" s="170"/>
      <c r="K172" s="170"/>
      <c r="L172" s="170"/>
      <c r="M172" s="170"/>
      <c r="N172" s="171"/>
    </row>
    <row r="173" spans="2:14" ht="3.75" customHeight="1">
      <c r="B173" s="165"/>
      <c r="C173" s="163"/>
      <c r="D173" s="170"/>
      <c r="E173" s="170"/>
      <c r="F173" s="170"/>
      <c r="G173" s="170"/>
      <c r="H173" s="170"/>
      <c r="I173" s="170"/>
      <c r="J173" s="170"/>
      <c r="K173" s="170"/>
      <c r="L173" s="170"/>
      <c r="M173" s="163"/>
      <c r="N173" s="164"/>
    </row>
    <row r="174" spans="2:14" ht="15">
      <c r="B174" s="165" t="s">
        <v>241</v>
      </c>
      <c r="C174" s="163"/>
      <c r="D174" s="666" t="s">
        <v>38</v>
      </c>
      <c r="E174" s="667"/>
      <c r="F174" s="667"/>
      <c r="G174" s="667"/>
      <c r="H174" s="667"/>
      <c r="I174" s="667"/>
      <c r="J174" s="667"/>
      <c r="K174" s="667"/>
      <c r="L174" s="668"/>
      <c r="M174" s="163"/>
      <c r="N174" s="164"/>
    </row>
    <row r="175" spans="2:14" ht="3.75" customHeight="1">
      <c r="B175" s="172"/>
      <c r="C175" s="170"/>
      <c r="D175" s="160"/>
      <c r="E175" s="160"/>
      <c r="F175" s="160"/>
      <c r="G175" s="160"/>
      <c r="H175" s="160"/>
      <c r="I175" s="160"/>
      <c r="J175" s="160"/>
      <c r="K175" s="160"/>
      <c r="L175" s="160"/>
      <c r="M175" s="170"/>
      <c r="N175" s="171"/>
    </row>
    <row r="176" spans="2:14" ht="3" customHeight="1">
      <c r="B176" s="179"/>
      <c r="C176" s="168"/>
      <c r="D176" s="168"/>
      <c r="E176" s="160"/>
      <c r="F176" s="160"/>
      <c r="G176" s="160"/>
      <c r="H176" s="168"/>
      <c r="I176" s="168"/>
      <c r="J176" s="168"/>
      <c r="K176" s="160"/>
      <c r="L176" s="160"/>
      <c r="M176" s="160"/>
      <c r="N176" s="169"/>
    </row>
    <row r="177" spans="2:14" ht="15">
      <c r="B177" s="165" t="s">
        <v>192</v>
      </c>
      <c r="C177" s="163"/>
      <c r="D177" s="164"/>
      <c r="E177" s="671" t="s">
        <v>260</v>
      </c>
      <c r="F177" s="667"/>
      <c r="G177" s="668"/>
      <c r="H177" s="165"/>
      <c r="I177" s="163" t="s">
        <v>242</v>
      </c>
      <c r="J177" s="164"/>
      <c r="K177" s="672"/>
      <c r="L177" s="673"/>
      <c r="M177" s="674"/>
      <c r="N177" s="167"/>
    </row>
    <row r="178" spans="2:14" ht="3.75" customHeight="1">
      <c r="B178" s="172"/>
      <c r="C178" s="170"/>
      <c r="D178" s="170"/>
      <c r="E178" s="160"/>
      <c r="F178" s="160"/>
      <c r="G178" s="160"/>
      <c r="H178" s="170"/>
      <c r="I178" s="170"/>
      <c r="J178" s="170"/>
      <c r="K178" s="160"/>
      <c r="L178" s="160"/>
      <c r="M178" s="160"/>
      <c r="N178" s="171"/>
    </row>
    <row r="179" spans="2:14" ht="4.5" customHeight="1">
      <c r="B179" s="179"/>
      <c r="C179" s="168"/>
      <c r="D179" s="168"/>
      <c r="E179" s="168"/>
      <c r="F179" s="168"/>
      <c r="G179" s="168"/>
      <c r="H179" s="168"/>
      <c r="I179" s="168"/>
      <c r="J179" s="168"/>
      <c r="K179" s="168"/>
      <c r="L179" s="168"/>
      <c r="M179" s="168"/>
      <c r="N179" s="169"/>
    </row>
    <row r="180" spans="2:14" ht="15">
      <c r="B180" s="165" t="s">
        <v>194</v>
      </c>
      <c r="C180" s="163"/>
      <c r="D180" s="675" t="s">
        <v>387</v>
      </c>
      <c r="E180" s="667"/>
      <c r="F180" s="667"/>
      <c r="G180" s="667"/>
      <c r="H180" s="667"/>
      <c r="I180" s="667"/>
      <c r="J180" s="667"/>
      <c r="K180" s="667"/>
      <c r="L180" s="668"/>
      <c r="M180" s="163"/>
      <c r="N180" s="164"/>
    </row>
    <row r="181" spans="2:14" ht="3" customHeight="1">
      <c r="B181" s="172"/>
      <c r="C181" s="170"/>
      <c r="D181" s="170"/>
      <c r="E181" s="170"/>
      <c r="F181" s="170"/>
      <c r="G181" s="170"/>
      <c r="H181" s="170"/>
      <c r="I181" s="170"/>
      <c r="J181" s="170"/>
      <c r="K181" s="170"/>
      <c r="L181" s="170"/>
      <c r="M181" s="170"/>
      <c r="N181" s="171"/>
    </row>
    <row r="182" spans="2:14" ht="5.25" customHeight="1">
      <c r="B182" s="165"/>
      <c r="C182" s="163"/>
      <c r="D182" s="163"/>
      <c r="E182" s="163"/>
      <c r="F182" s="163"/>
      <c r="G182" s="160"/>
      <c r="H182" s="160"/>
      <c r="I182" s="160"/>
      <c r="J182" s="163"/>
      <c r="K182" s="160"/>
      <c r="L182" s="160"/>
      <c r="M182" s="160"/>
      <c r="N182" s="169"/>
    </row>
    <row r="183" spans="2:14" ht="11.25">
      <c r="B183" s="165" t="s">
        <v>243</v>
      </c>
      <c r="C183" s="163"/>
      <c r="D183" s="163"/>
      <c r="E183" s="163"/>
      <c r="F183" s="164"/>
      <c r="G183" s="166"/>
      <c r="H183" s="160"/>
      <c r="I183" s="161"/>
      <c r="J183" s="167" t="s">
        <v>244</v>
      </c>
      <c r="K183" s="166"/>
      <c r="L183" s="160"/>
      <c r="M183" s="161"/>
      <c r="N183" s="164"/>
    </row>
    <row r="184" spans="2:14" ht="4.5" customHeight="1">
      <c r="B184" s="172"/>
      <c r="C184" s="170"/>
      <c r="D184" s="170"/>
      <c r="E184" s="170"/>
      <c r="F184" s="170"/>
      <c r="G184" s="160"/>
      <c r="H184" s="160"/>
      <c r="I184" s="160"/>
      <c r="J184" s="170"/>
      <c r="K184" s="160"/>
      <c r="L184" s="160"/>
      <c r="M184" s="160"/>
      <c r="N184" s="171"/>
    </row>
  </sheetData>
  <sheetProtection/>
  <mergeCells count="51">
    <mergeCell ref="E24:M24"/>
    <mergeCell ref="E127:F127"/>
    <mergeCell ref="E129:F129"/>
    <mergeCell ref="E131:F131"/>
    <mergeCell ref="E133:F133"/>
    <mergeCell ref="E135:F135"/>
    <mergeCell ref="F40:J40"/>
    <mergeCell ref="F44:M44"/>
    <mergeCell ref="C105:M105"/>
    <mergeCell ref="E121:F121"/>
    <mergeCell ref="H54:M54"/>
    <mergeCell ref="F32:M32"/>
    <mergeCell ref="F34:M34"/>
    <mergeCell ref="F36:L36"/>
    <mergeCell ref="J28:L28"/>
    <mergeCell ref="C28:G28"/>
    <mergeCell ref="F46:J46"/>
    <mergeCell ref="C50:G50"/>
    <mergeCell ref="J50:M50"/>
    <mergeCell ref="E54:F54"/>
    <mergeCell ref="E56:G56"/>
    <mergeCell ref="E60:F60"/>
    <mergeCell ref="E63:M63"/>
    <mergeCell ref="E58:M58"/>
    <mergeCell ref="F69:G69"/>
    <mergeCell ref="K69:M69"/>
    <mergeCell ref="E72:M72"/>
    <mergeCell ref="C78:M78"/>
    <mergeCell ref="C80:M80"/>
    <mergeCell ref="C90:M90"/>
    <mergeCell ref="C92:I92"/>
    <mergeCell ref="C97:I97"/>
    <mergeCell ref="C86:M86"/>
    <mergeCell ref="C84:G84"/>
    <mergeCell ref="C88:F88"/>
    <mergeCell ref="C102:D102"/>
    <mergeCell ref="E115:F115"/>
    <mergeCell ref="D165:E165"/>
    <mergeCell ref="C150:D150"/>
    <mergeCell ref="H165:L165"/>
    <mergeCell ref="E167:G167"/>
    <mergeCell ref="C118:D118"/>
    <mergeCell ref="E137:F137"/>
    <mergeCell ref="J121:L121"/>
    <mergeCell ref="E125:F125"/>
    <mergeCell ref="E169:L169"/>
    <mergeCell ref="D171:E171"/>
    <mergeCell ref="D174:L174"/>
    <mergeCell ref="E177:G177"/>
    <mergeCell ref="K177:M177"/>
    <mergeCell ref="D180:L180"/>
  </mergeCells>
  <hyperlinks>
    <hyperlink ref="E72" r:id="rId1" display="Wwhittle@BARE.org"/>
    <hyperlink ref="D180" r:id="rId2" display="Apurna@AmWidgetAssoc.org"/>
  </hyperlinks>
  <printOptions/>
  <pageMargins left="0.7" right="0.7" top="0.75" bottom="0.75" header="0.3" footer="0.3"/>
  <pageSetup horizontalDpi="1200" verticalDpi="1200" orientation="portrait" r:id="rId4"/>
  <rowBreaks count="2" manualBreakCount="2">
    <brk id="74" max="255" man="1"/>
    <brk id="111" max="255"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hessb</dc:creator>
  <cp:keywords/>
  <dc:description/>
  <cp:lastModifiedBy>Brad Hess</cp:lastModifiedBy>
  <cp:lastPrinted>2014-12-02T16:53:12Z</cp:lastPrinted>
  <dcterms:created xsi:type="dcterms:W3CDTF">2005-08-09T18:31:13Z</dcterms:created>
  <dcterms:modified xsi:type="dcterms:W3CDTF">2015-10-20T16:55:20Z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0x0101001E84D902DF948E41ADF2481DA1BFC26C</vt:lpwstr>
  </property>
</Properties>
</file>