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6500" windowHeight="9180" firstSheet="4" activeTab="7"/>
  </bookViews>
  <sheets>
    <sheet name="Instructions" sheetId="1" r:id="rId1"/>
    <sheet name="Work Plan" sheetId="2" r:id="rId2"/>
    <sheet name="Activity Calc" sheetId="3" r:id="rId3"/>
    <sheet name="Personnel" sheetId="4" r:id="rId4"/>
    <sheet name="Fringe Indirect" sheetId="5" r:id="rId5"/>
    <sheet name="Period Budget" sheetId="6" r:id="rId6"/>
    <sheet name="SF424A" sheetId="7" r:id="rId7"/>
    <sheet name="SF424" sheetId="8" r:id="rId8"/>
  </sheets>
  <definedNames>
    <definedName name="_xlnm.Print_Area">'SF424'!$A$1:$I$43</definedName>
    <definedName name="_xlnm.Print_Titles" localSheetId="2">'Activity Calc'!$1:$8</definedName>
    <definedName name="_xlnm.Print_Titles" localSheetId="3">Personnel!$1:$11</definedName>
    <definedName name="_xlnm.Print_Titles">#N/A</definedName>
  </definedNames>
  <calcPr calcId="125725" calcMode="autoNoTable" fullCalcOnLoad="1" iterate="1" iterateCount="1" iterateDelta="0"/>
</workbook>
</file>

<file path=xl/calcChain.xml><?xml version="1.0" encoding="utf-8"?>
<calcChain xmlns="http://schemas.openxmlformats.org/spreadsheetml/2006/main">
  <c r="AC3" i="2"/>
  <c r="Q3"/>
  <c r="A59" i="7"/>
  <c r="C11" i="3"/>
  <c r="G11"/>
  <c r="K11"/>
  <c r="L11"/>
  <c r="L21"/>
  <c r="L88"/>
  <c r="P11"/>
  <c r="C12"/>
  <c r="G12"/>
  <c r="K12"/>
  <c r="G13"/>
  <c r="K13"/>
  <c r="N13"/>
  <c r="R13"/>
  <c r="G14"/>
  <c r="K14"/>
  <c r="G15"/>
  <c r="K15"/>
  <c r="N15"/>
  <c r="R15"/>
  <c r="C16"/>
  <c r="G16"/>
  <c r="K16"/>
  <c r="R16"/>
  <c r="C17"/>
  <c r="K19"/>
  <c r="L19"/>
  <c r="K20"/>
  <c r="S20"/>
  <c r="S21"/>
  <c r="S88"/>
  <c r="W20"/>
  <c r="M21"/>
  <c r="O21"/>
  <c r="P21"/>
  <c r="Q21"/>
  <c r="U21"/>
  <c r="V21"/>
  <c r="W21"/>
  <c r="C24"/>
  <c r="G24"/>
  <c r="K24"/>
  <c r="L24"/>
  <c r="E25"/>
  <c r="G25"/>
  <c r="K25"/>
  <c r="L25"/>
  <c r="H25"/>
  <c r="C26"/>
  <c r="G26"/>
  <c r="H26"/>
  <c r="K26"/>
  <c r="W26"/>
  <c r="W42"/>
  <c r="W89"/>
  <c r="G27"/>
  <c r="H27"/>
  <c r="K27"/>
  <c r="W27"/>
  <c r="C28"/>
  <c r="G28"/>
  <c r="H28"/>
  <c r="K28"/>
  <c r="L28"/>
  <c r="E29"/>
  <c r="G29"/>
  <c r="K29"/>
  <c r="E30"/>
  <c r="G30"/>
  <c r="K30"/>
  <c r="H30"/>
  <c r="E31"/>
  <c r="G31"/>
  <c r="K31"/>
  <c r="H31"/>
  <c r="E32"/>
  <c r="G32"/>
  <c r="H32"/>
  <c r="K32"/>
  <c r="P32"/>
  <c r="T32"/>
  <c r="C33"/>
  <c r="E33"/>
  <c r="G33"/>
  <c r="H33"/>
  <c r="K33"/>
  <c r="O33"/>
  <c r="O42"/>
  <c r="O89"/>
  <c r="E34"/>
  <c r="G34"/>
  <c r="H34"/>
  <c r="K34"/>
  <c r="S34"/>
  <c r="E35"/>
  <c r="G35"/>
  <c r="H35"/>
  <c r="K35"/>
  <c r="S35"/>
  <c r="E36"/>
  <c r="G36"/>
  <c r="H36"/>
  <c r="K36"/>
  <c r="W36"/>
  <c r="C37"/>
  <c r="E37"/>
  <c r="G37"/>
  <c r="K37"/>
  <c r="H37"/>
  <c r="C38"/>
  <c r="E38"/>
  <c r="G38"/>
  <c r="H38"/>
  <c r="K38"/>
  <c r="L38"/>
  <c r="E39"/>
  <c r="G39"/>
  <c r="H39"/>
  <c r="K39"/>
  <c r="P39"/>
  <c r="T39"/>
  <c r="C40"/>
  <c r="E40"/>
  <c r="G40"/>
  <c r="H40"/>
  <c r="K40"/>
  <c r="P40"/>
  <c r="T40"/>
  <c r="C41"/>
  <c r="G41"/>
  <c r="H41"/>
  <c r="K41"/>
  <c r="P41"/>
  <c r="M42"/>
  <c r="N42"/>
  <c r="Q42"/>
  <c r="R42"/>
  <c r="U42"/>
  <c r="V42"/>
  <c r="C43"/>
  <c r="L43"/>
  <c r="L44"/>
  <c r="L45"/>
  <c r="L46"/>
  <c r="L47"/>
  <c r="M47"/>
  <c r="N47"/>
  <c r="O47"/>
  <c r="P47"/>
  <c r="Q47"/>
  <c r="R47"/>
  <c r="S47"/>
  <c r="T47"/>
  <c r="U47"/>
  <c r="V47"/>
  <c r="W47"/>
  <c r="C48"/>
  <c r="K49"/>
  <c r="L49"/>
  <c r="L50"/>
  <c r="L91"/>
  <c r="P49"/>
  <c r="T49"/>
  <c r="T50"/>
  <c r="T91"/>
  <c r="M50"/>
  <c r="N50"/>
  <c r="O50"/>
  <c r="P50"/>
  <c r="Q50"/>
  <c r="R50"/>
  <c r="S50"/>
  <c r="U50"/>
  <c r="V50"/>
  <c r="W50"/>
  <c r="B51"/>
  <c r="C51"/>
  <c r="C52"/>
  <c r="C53"/>
  <c r="O53"/>
  <c r="S53"/>
  <c r="S73"/>
  <c r="S92"/>
  <c r="O28" i="6"/>
  <c r="W53" i="3"/>
  <c r="C55"/>
  <c r="K55"/>
  <c r="L55"/>
  <c r="P55"/>
  <c r="K56"/>
  <c r="L56"/>
  <c r="P56"/>
  <c r="T56"/>
  <c r="K57"/>
  <c r="L57"/>
  <c r="P57"/>
  <c r="K58"/>
  <c r="L58"/>
  <c r="P58"/>
  <c r="T58"/>
  <c r="K59"/>
  <c r="O59"/>
  <c r="O73"/>
  <c r="O92"/>
  <c r="K28" i="6"/>
  <c r="C63" i="3"/>
  <c r="L63"/>
  <c r="C65"/>
  <c r="K65"/>
  <c r="L65"/>
  <c r="K66"/>
  <c r="L66"/>
  <c r="C67"/>
  <c r="I67"/>
  <c r="J67"/>
  <c r="K67"/>
  <c r="L67"/>
  <c r="R67"/>
  <c r="C68"/>
  <c r="I68"/>
  <c r="J68"/>
  <c r="C69"/>
  <c r="K69"/>
  <c r="L69"/>
  <c r="C70"/>
  <c r="K70"/>
  <c r="L70"/>
  <c r="C71"/>
  <c r="K71"/>
  <c r="L71"/>
  <c r="P71"/>
  <c r="C72"/>
  <c r="K72"/>
  <c r="L72"/>
  <c r="M73"/>
  <c r="N73"/>
  <c r="P73"/>
  <c r="Q73"/>
  <c r="R73"/>
  <c r="U73"/>
  <c r="V73"/>
  <c r="C74"/>
  <c r="K75"/>
  <c r="S75"/>
  <c r="S83"/>
  <c r="S93"/>
  <c r="O30" i="6"/>
  <c r="W75" i="3"/>
  <c r="K76"/>
  <c r="O76"/>
  <c r="O83"/>
  <c r="O93"/>
  <c r="K30" i="6"/>
  <c r="K77" i="3"/>
  <c r="L77"/>
  <c r="L83"/>
  <c r="L93"/>
  <c r="P77"/>
  <c r="O78"/>
  <c r="O79"/>
  <c r="C80"/>
  <c r="N80"/>
  <c r="R80"/>
  <c r="C81"/>
  <c r="K82"/>
  <c r="P82"/>
  <c r="T82"/>
  <c r="M83"/>
  <c r="N83"/>
  <c r="P83"/>
  <c r="Q83"/>
  <c r="R83"/>
  <c r="U83"/>
  <c r="V83"/>
  <c r="W83"/>
  <c r="C84"/>
  <c r="C85"/>
  <c r="C86"/>
  <c r="M88"/>
  <c r="O88"/>
  <c r="P88"/>
  <c r="Q88"/>
  <c r="U88"/>
  <c r="V88"/>
  <c r="W88"/>
  <c r="M89"/>
  <c r="N89"/>
  <c r="Q89"/>
  <c r="R89"/>
  <c r="U89"/>
  <c r="V89"/>
  <c r="L90"/>
  <c r="M90"/>
  <c r="N90"/>
  <c r="O90"/>
  <c r="P90"/>
  <c r="Q90"/>
  <c r="R90"/>
  <c r="S90"/>
  <c r="T90"/>
  <c r="U90"/>
  <c r="V90"/>
  <c r="W90"/>
  <c r="M91"/>
  <c r="N91"/>
  <c r="O91"/>
  <c r="P91"/>
  <c r="Q91"/>
  <c r="R91"/>
  <c r="S91"/>
  <c r="U91"/>
  <c r="V91"/>
  <c r="W91"/>
  <c r="M92"/>
  <c r="N92"/>
  <c r="P92"/>
  <c r="Q92"/>
  <c r="R92"/>
  <c r="U92"/>
  <c r="V92"/>
  <c r="M93"/>
  <c r="N93"/>
  <c r="P93"/>
  <c r="Q93"/>
  <c r="R93"/>
  <c r="U93"/>
  <c r="V93"/>
  <c r="W93"/>
  <c r="M94"/>
  <c r="Q94"/>
  <c r="U94"/>
  <c r="V94"/>
  <c r="G5" i="5"/>
  <c r="G6"/>
  <c r="G7"/>
  <c r="G8"/>
  <c r="G9"/>
  <c r="G10"/>
  <c r="G11"/>
  <c r="F12"/>
  <c r="F13"/>
  <c r="F15"/>
  <c r="D36"/>
  <c r="F37"/>
  <c r="F14"/>
  <c r="D15"/>
  <c r="G15"/>
  <c r="C23"/>
  <c r="D23"/>
  <c r="F24"/>
  <c r="C24"/>
  <c r="D24"/>
  <c r="C31"/>
  <c r="D37"/>
  <c r="H20" i="6"/>
  <c r="I20"/>
  <c r="K20"/>
  <c r="L20"/>
  <c r="D20" s="1"/>
  <c r="M20"/>
  <c r="Q20"/>
  <c r="R20"/>
  <c r="R22"/>
  <c r="S20"/>
  <c r="I21"/>
  <c r="E21" s="1"/>
  <c r="J21"/>
  <c r="M21"/>
  <c r="M22" s="1"/>
  <c r="N21"/>
  <c r="Q21"/>
  <c r="Q22" s="1"/>
  <c r="R21"/>
  <c r="I22"/>
  <c r="H24"/>
  <c r="I24"/>
  <c r="E24" s="1"/>
  <c r="J24"/>
  <c r="K24"/>
  <c r="L24"/>
  <c r="D24" s="1"/>
  <c r="F18" i="7" s="1"/>
  <c r="M24" i="6"/>
  <c r="N24"/>
  <c r="O24"/>
  <c r="P24"/>
  <c r="Q24"/>
  <c r="R24"/>
  <c r="S24"/>
  <c r="H26"/>
  <c r="D26" s="1"/>
  <c r="F19" i="7" s="1"/>
  <c r="I26" i="6"/>
  <c r="J26"/>
  <c r="K26"/>
  <c r="L26"/>
  <c r="M26"/>
  <c r="N26"/>
  <c r="O26"/>
  <c r="P26"/>
  <c r="Q26"/>
  <c r="R26"/>
  <c r="F26" s="1"/>
  <c r="S26"/>
  <c r="I28"/>
  <c r="J28"/>
  <c r="F28"/>
  <c r="L28"/>
  <c r="M28"/>
  <c r="N28"/>
  <c r="Q28"/>
  <c r="R28"/>
  <c r="H30"/>
  <c r="I30"/>
  <c r="J30"/>
  <c r="L30"/>
  <c r="M30"/>
  <c r="N30"/>
  <c r="Q30"/>
  <c r="E30" s="1"/>
  <c r="R30"/>
  <c r="S30"/>
  <c r="G30" s="1"/>
  <c r="C36"/>
  <c r="H53" i="7"/>
  <c r="Q45" i="6"/>
  <c r="R45"/>
  <c r="F12" i="4"/>
  <c r="K12"/>
  <c r="O12"/>
  <c r="S12"/>
  <c r="S48"/>
  <c r="S50"/>
  <c r="R10" i="6"/>
  <c r="D14" i="4"/>
  <c r="F14"/>
  <c r="G14"/>
  <c r="K14"/>
  <c r="O14"/>
  <c r="S14"/>
  <c r="F16"/>
  <c r="G16"/>
  <c r="K16"/>
  <c r="O16"/>
  <c r="S16"/>
  <c r="F18"/>
  <c r="G18"/>
  <c r="K18"/>
  <c r="O18"/>
  <c r="S18"/>
  <c r="F20"/>
  <c r="G20"/>
  <c r="K20"/>
  <c r="O20"/>
  <c r="S20"/>
  <c r="F22"/>
  <c r="G22"/>
  <c r="K22"/>
  <c r="O22"/>
  <c r="S22"/>
  <c r="F24"/>
  <c r="G24"/>
  <c r="K24"/>
  <c r="O24"/>
  <c r="S24"/>
  <c r="F26"/>
  <c r="G26"/>
  <c r="H26"/>
  <c r="O26"/>
  <c r="S26"/>
  <c r="F28"/>
  <c r="M28"/>
  <c r="G28"/>
  <c r="I28"/>
  <c r="Q28"/>
  <c r="E30"/>
  <c r="F30"/>
  <c r="F32"/>
  <c r="L32"/>
  <c r="F34"/>
  <c r="G34"/>
  <c r="L34"/>
  <c r="P34"/>
  <c r="T34"/>
  <c r="F36"/>
  <c r="G36"/>
  <c r="L36"/>
  <c r="P36"/>
  <c r="T36"/>
  <c r="F38"/>
  <c r="G38"/>
  <c r="L38"/>
  <c r="P38"/>
  <c r="T38"/>
  <c r="F40"/>
  <c r="G40"/>
  <c r="L40"/>
  <c r="P40"/>
  <c r="T40"/>
  <c r="F42"/>
  <c r="G42"/>
  <c r="H42"/>
  <c r="T42"/>
  <c r="T52"/>
  <c r="S11" i="6"/>
  <c r="F44" i="4"/>
  <c r="G44"/>
  <c r="T44"/>
  <c r="E46"/>
  <c r="E48"/>
  <c r="I48"/>
  <c r="J48"/>
  <c r="M48"/>
  <c r="N48"/>
  <c r="O48"/>
  <c r="Q48"/>
  <c r="R48"/>
  <c r="E50"/>
  <c r="E52"/>
  <c r="I52"/>
  <c r="H11" i="6"/>
  <c r="J52" i="4"/>
  <c r="I11" i="6"/>
  <c r="L52" i="4"/>
  <c r="K11" i="6"/>
  <c r="M52" i="4"/>
  <c r="L11" i="6"/>
  <c r="D11" s="1"/>
  <c r="N52" i="4"/>
  <c r="M11" i="6"/>
  <c r="O52" i="4"/>
  <c r="N11" i="6"/>
  <c r="P52" i="4"/>
  <c r="O11" i="6"/>
  <c r="Q52" i="4"/>
  <c r="P11" i="6"/>
  <c r="R52" i="4"/>
  <c r="Q11" i="6"/>
  <c r="S52" i="4"/>
  <c r="R11" i="6"/>
  <c r="R12" s="1"/>
  <c r="R33" s="1"/>
  <c r="D32" i="8"/>
  <c r="B29" i="7"/>
  <c r="C29"/>
  <c r="F34"/>
  <c r="D31" i="8" s="1"/>
  <c r="F38" i="7"/>
  <c r="B60"/>
  <c r="C60"/>
  <c r="A10" i="2"/>
  <c r="B52" i="3"/>
  <c r="G24" i="6"/>
  <c r="G26"/>
  <c r="F21"/>
  <c r="E20"/>
  <c r="P32" i="4"/>
  <c r="L48"/>
  <c r="L50"/>
  <c r="K10" i="6"/>
  <c r="K12" s="1"/>
  <c r="P31" i="3"/>
  <c r="T31"/>
  <c r="L30"/>
  <c r="T30"/>
  <c r="P30"/>
  <c r="S21" i="6"/>
  <c r="S22" s="1"/>
  <c r="A12" i="2"/>
  <c r="O50" i="4"/>
  <c r="N10" i="6"/>
  <c r="N12" s="1"/>
  <c r="F46" i="4"/>
  <c r="F48"/>
  <c r="F50"/>
  <c r="L73" i="3"/>
  <c r="L92"/>
  <c r="H28" i="6"/>
  <c r="D28" s="1"/>
  <c r="F20" i="7" s="1"/>
  <c r="K26" i="4"/>
  <c r="F52"/>
  <c r="C15" i="6"/>
  <c r="D31" i="5"/>
  <c r="F31"/>
  <c r="C16" i="6"/>
  <c r="H16" s="1"/>
  <c r="L37" i="3"/>
  <c r="T37"/>
  <c r="P37"/>
  <c r="O94"/>
  <c r="K21" i="6"/>
  <c r="G21" s="1"/>
  <c r="L29" i="3"/>
  <c r="T29"/>
  <c r="T42"/>
  <c r="T89"/>
  <c r="P21" i="6"/>
  <c r="P29" i="3"/>
  <c r="O20" i="6"/>
  <c r="N14" i="3"/>
  <c r="R14"/>
  <c r="N12"/>
  <c r="N21"/>
  <c r="N88"/>
  <c r="R12"/>
  <c r="R21"/>
  <c r="R88"/>
  <c r="Q50" i="4"/>
  <c r="P10" i="6"/>
  <c r="P12"/>
  <c r="M50" i="4"/>
  <c r="L10" i="6"/>
  <c r="L12" s="1"/>
  <c r="I50" i="4"/>
  <c r="H10" i="6"/>
  <c r="H12" s="1"/>
  <c r="S42" i="3"/>
  <c r="S89"/>
  <c r="O21" i="6"/>
  <c r="L42" i="3"/>
  <c r="L89"/>
  <c r="H21" i="6"/>
  <c r="H22" s="1"/>
  <c r="R50" i="4"/>
  <c r="Q10" i="6"/>
  <c r="N50" i="4"/>
  <c r="M10" i="6"/>
  <c r="M12"/>
  <c r="J50" i="4"/>
  <c r="I10" i="6"/>
  <c r="E10" s="1"/>
  <c r="T77" i="3"/>
  <c r="T83"/>
  <c r="T93"/>
  <c r="P30" i="6"/>
  <c r="K68" i="3"/>
  <c r="W68"/>
  <c r="W73"/>
  <c r="W92"/>
  <c r="S28" i="6"/>
  <c r="T57" i="3"/>
  <c r="T55"/>
  <c r="T73"/>
  <c r="T92"/>
  <c r="P28" i="6"/>
  <c r="T11" i="3"/>
  <c r="T21"/>
  <c r="T88"/>
  <c r="T94"/>
  <c r="P20" i="6"/>
  <c r="P22" s="1"/>
  <c r="R94" i="3"/>
  <c r="N20" i="6"/>
  <c r="N22" s="1"/>
  <c r="L16"/>
  <c r="M16"/>
  <c r="R16"/>
  <c r="P42" i="3"/>
  <c r="P89"/>
  <c r="L94"/>
  <c r="N94"/>
  <c r="J20" i="6"/>
  <c r="F20" s="1"/>
  <c r="M15"/>
  <c r="M17" s="1"/>
  <c r="Q15"/>
  <c r="H15"/>
  <c r="N15"/>
  <c r="D53" i="7"/>
  <c r="K48" i="4"/>
  <c r="K52"/>
  <c r="J11" i="6"/>
  <c r="F11" s="1"/>
  <c r="B53" i="3"/>
  <c r="A14" i="2"/>
  <c r="P48" i="4"/>
  <c r="P50"/>
  <c r="O10" i="6"/>
  <c r="O12" s="1"/>
  <c r="T32" i="4"/>
  <c r="T48"/>
  <c r="T50"/>
  <c r="S10" i="6"/>
  <c r="S12" s="1"/>
  <c r="S94" i="3"/>
  <c r="W94"/>
  <c r="B24"/>
  <c r="B25"/>
  <c r="B26"/>
  <c r="B27"/>
  <c r="A16" i="2"/>
  <c r="P94" i="3"/>
  <c r="L21" i="6"/>
  <c r="D21" s="1"/>
  <c r="J22"/>
  <c r="K50" i="4"/>
  <c r="J10" i="6"/>
  <c r="O15"/>
  <c r="J15"/>
  <c r="L22"/>
  <c r="B17" i="3"/>
  <c r="B18"/>
  <c r="B20"/>
  <c r="B28"/>
  <c r="B29"/>
  <c r="B32"/>
  <c r="B34"/>
  <c r="B35"/>
  <c r="B36"/>
  <c r="B44"/>
  <c r="B45"/>
  <c r="B46"/>
  <c r="B48"/>
  <c r="B49"/>
  <c r="B55"/>
  <c r="B56"/>
  <c r="B58"/>
  <c r="B60"/>
  <c r="B62"/>
  <c r="B74"/>
  <c r="B75"/>
  <c r="B76"/>
  <c r="B78"/>
  <c r="B79"/>
  <c r="B19"/>
  <c r="B30"/>
  <c r="B31"/>
  <c r="B33"/>
  <c r="B43"/>
  <c r="B57"/>
  <c r="B59"/>
  <c r="B61"/>
  <c r="B77"/>
  <c r="A18" i="2"/>
  <c r="B64" i="3"/>
  <c r="B63"/>
  <c r="A20" i="2"/>
  <c r="B65" i="3"/>
  <c r="B66"/>
  <c r="A22" i="2"/>
  <c r="B37" i="3"/>
  <c r="B11"/>
  <c r="A24" i="2"/>
  <c r="B69" i="3"/>
  <c r="A26" i="2"/>
  <c r="B12" i="3"/>
  <c r="B13"/>
  <c r="B15"/>
  <c r="B80"/>
  <c r="B14"/>
  <c r="A28" i="2"/>
  <c r="B70" i="3"/>
  <c r="A30" i="2"/>
  <c r="B71" i="3"/>
  <c r="A32" i="2"/>
  <c r="B39" i="3"/>
  <c r="B67"/>
  <c r="B81"/>
  <c r="B82"/>
  <c r="B38"/>
  <c r="A34" i="2"/>
  <c r="B40" i="3"/>
  <c r="B68"/>
  <c r="A36" i="2"/>
  <c r="B16" i="3"/>
  <c r="B41"/>
  <c r="A38" i="2"/>
  <c r="B84" i="3"/>
  <c r="A40" i="2"/>
  <c r="B72" i="3"/>
  <c r="A42" i="2"/>
  <c r="B85" i="3"/>
  <c r="A44" i="2"/>
  <c r="B86" i="3"/>
  <c r="S15" i="6"/>
  <c r="R15"/>
  <c r="K22"/>
  <c r="S16"/>
  <c r="N16"/>
  <c r="N17" s="1"/>
  <c r="R17"/>
  <c r="F15"/>
  <c r="H17" l="1"/>
  <c r="G11"/>
  <c r="E11"/>
  <c r="D30"/>
  <c r="F22" i="7" s="1"/>
  <c r="E28" i="6"/>
  <c r="F24"/>
  <c r="K16"/>
  <c r="G16" s="1"/>
  <c r="O16"/>
  <c r="O17" s="1"/>
  <c r="P16"/>
  <c r="D16" s="1"/>
  <c r="I15"/>
  <c r="S17"/>
  <c r="S33" s="1"/>
  <c r="S39" s="1"/>
  <c r="J16"/>
  <c r="J17" s="1"/>
  <c r="F17" s="1"/>
  <c r="J12"/>
  <c r="J33" s="1"/>
  <c r="L15"/>
  <c r="L17" s="1"/>
  <c r="L33" s="1"/>
  <c r="D54" i="7"/>
  <c r="Q16" i="6"/>
  <c r="E16" s="1"/>
  <c r="I16"/>
  <c r="F22"/>
  <c r="Q12"/>
  <c r="O22"/>
  <c r="G22" s="1"/>
  <c r="K15"/>
  <c r="F30"/>
  <c r="E26"/>
  <c r="G20"/>
  <c r="G28"/>
  <c r="D12"/>
  <c r="F15" i="7" s="1"/>
  <c r="H33" i="6"/>
  <c r="F12"/>
  <c r="G12"/>
  <c r="K17"/>
  <c r="G15"/>
  <c r="M33"/>
  <c r="M39" s="1"/>
  <c r="N33"/>
  <c r="E22"/>
  <c r="D22"/>
  <c r="F17" i="7" s="1"/>
  <c r="G19"/>
  <c r="H19" s="1"/>
  <c r="G18"/>
  <c r="H18" s="1"/>
  <c r="F16" i="6"/>
  <c r="G10"/>
  <c r="F10"/>
  <c r="P15"/>
  <c r="P17" s="1"/>
  <c r="P33" s="1"/>
  <c r="D10"/>
  <c r="I12"/>
  <c r="L39" l="1"/>
  <c r="F47" i="7"/>
  <c r="D17" i="6"/>
  <c r="F16" i="7" s="1"/>
  <c r="Q17" i="6"/>
  <c r="Q33" s="1"/>
  <c r="Q39" s="1"/>
  <c r="G20" i="7"/>
  <c r="E15" i="6"/>
  <c r="I17"/>
  <c r="E17" s="1"/>
  <c r="D15"/>
  <c r="G17" i="7"/>
  <c r="H17" s="1"/>
  <c r="O33" i="6"/>
  <c r="O39" s="1"/>
  <c r="F33"/>
  <c r="F23" i="7"/>
  <c r="O34" i="6"/>
  <c r="N36" s="1"/>
  <c r="N39" s="1"/>
  <c r="O42" s="1"/>
  <c r="E12"/>
  <c r="G15" i="7" s="1"/>
  <c r="H15" s="1"/>
  <c r="I33" i="6"/>
  <c r="K34" s="1"/>
  <c r="J36" s="1"/>
  <c r="P39"/>
  <c r="G47" i="7"/>
  <c r="S34" i="6"/>
  <c r="R36" s="1"/>
  <c r="K33"/>
  <c r="G17"/>
  <c r="G16" i="7" s="1"/>
  <c r="H16" s="1"/>
  <c r="D33" i="6"/>
  <c r="E47" i="7"/>
  <c r="H39" i="6"/>
  <c r="G22" i="7" l="1"/>
  <c r="H20"/>
  <c r="R37" i="6"/>
  <c r="R39"/>
  <c r="F25" i="7"/>
  <c r="S42" i="6"/>
  <c r="D39"/>
  <c r="F36"/>
  <c r="K39"/>
  <c r="G39" s="1"/>
  <c r="G33"/>
  <c r="G34" s="1"/>
  <c r="E33"/>
  <c r="G27" i="7" s="1"/>
  <c r="H27" s="1"/>
  <c r="D34" i="8" s="1"/>
  <c r="I39" i="6"/>
  <c r="E39" s="1"/>
  <c r="N37"/>
  <c r="J39"/>
  <c r="F39" s="1"/>
  <c r="G23" i="7" l="1"/>
  <c r="H23" s="1"/>
  <c r="H22"/>
  <c r="E40" i="6"/>
  <c r="F7" i="7"/>
  <c r="G34"/>
  <c r="G40" i="6"/>
  <c r="G24" i="7"/>
  <c r="F37" i="6"/>
  <c r="J37"/>
  <c r="K42"/>
  <c r="G42" s="1"/>
  <c r="F40"/>
  <c r="D40"/>
  <c r="G38" i="7" l="1"/>
  <c r="D33" i="8"/>
  <c r="F11" i="7"/>
  <c r="D29" i="8"/>
  <c r="H24" i="7"/>
  <c r="G25"/>
  <c r="E34"/>
  <c r="G7" l="1"/>
  <c r="H25"/>
  <c r="E38"/>
  <c r="H34"/>
  <c r="H38" s="1"/>
  <c r="D30" i="8"/>
  <c r="D35" s="1"/>
  <c r="G11" i="7" l="1"/>
  <c r="H7"/>
  <c r="H11" s="1"/>
</calcChain>
</file>

<file path=xl/comments1.xml><?xml version="1.0" encoding="utf-8"?>
<comments xmlns="http://schemas.openxmlformats.org/spreadsheetml/2006/main">
  <authors>
    <author>Brad Hess</author>
  </authors>
  <commentList>
    <comment ref="B1" authorId="0">
      <text>
        <r>
          <rPr>
            <i/>
            <sz val="9"/>
            <color indexed="18"/>
            <rFont val="Times New Roman"/>
            <family val="1"/>
          </rPr>
          <t xml:space="preserve">AWA's example work flow distinguishes between four different principle actors or combination of actors.  It is not necessary to make this distinction, although it is often helpful.
</t>
        </r>
      </text>
    </comment>
  </commentList>
</comments>
</file>

<file path=xl/comments2.xml><?xml version="1.0" encoding="utf-8"?>
<comments xmlns="http://schemas.openxmlformats.org/spreadsheetml/2006/main">
  <authors>
    <author>Brad Hess</author>
  </authors>
  <commentList>
    <comment ref="A7" authorId="0">
      <text>
        <r>
          <rPr>
            <i/>
            <sz val="9"/>
            <color indexed="18"/>
            <rFont val="Times New Roman"/>
            <family val="1"/>
          </rPr>
          <t xml:space="preserve">These are budget categories listed on the SF424A.  Do not create new budget categories. </t>
        </r>
      </text>
    </comment>
    <comment ref="B7" authorId="0">
      <text>
        <r>
          <rPr>
            <i/>
            <sz val="9"/>
            <color indexed="18"/>
            <rFont val="Times New Roman"/>
            <family val="1"/>
          </rPr>
          <t>Corresponds to the activity number on the work flow chart.</t>
        </r>
      </text>
    </comment>
    <comment ref="A9" authorId="0">
      <text>
        <r>
          <rPr>
            <i/>
            <sz val="9"/>
            <color indexed="18"/>
            <rFont val="Times New Roman"/>
            <family val="1"/>
          </rPr>
          <t>Black type indicates that this budget category must appear on your spreadsheet. By contrast, the cells whose contents display in green or purple will be specific to your project.</t>
        </r>
      </text>
    </comment>
    <comment ref="B11" authorId="0">
      <text>
        <r>
          <rPr>
            <i/>
            <sz val="9"/>
            <color indexed="18"/>
            <rFont val="Times New Roman"/>
            <family val="1"/>
          </rPr>
          <t>Purple text indicates that cell contents come from another worksheet, in this case, the work plan.  Some applicants like having to populate fields only once in case they change the description of an activity.</t>
        </r>
      </text>
    </comment>
    <comment ref="C11" authorId="0">
      <text>
        <r>
          <rPr>
            <i/>
            <sz val="9"/>
            <color indexed="18"/>
            <rFont val="Times New Roman"/>
            <family val="1"/>
          </rPr>
          <t>Purple text indicates that cell contents come from another worksheet, in this case, the work plan.  Some applicants like having to populate fields only once in case they change the description of an activity.</t>
        </r>
      </text>
    </comment>
    <comment ref="F11" authorId="0">
      <text>
        <r>
          <rPr>
            <i/>
            <sz val="9"/>
            <color indexed="18"/>
            <rFont val="Times New Roman"/>
            <family val="1"/>
          </rPr>
          <t xml:space="preserve">Cells where information was entered (instead of calculated with a formula) appear as green.  It is meant to make it easier to understand this mock application.  You are not required to print your data in any particular color. 
</t>
        </r>
      </text>
    </comment>
    <comment ref="G11" authorId="0">
      <text>
        <r>
          <rPr>
            <i/>
            <sz val="9"/>
            <color indexed="18"/>
            <rFont val="Times New Roman"/>
            <family val="1"/>
          </rPr>
          <t>Purple type indicates that the cell contents result from a calculation formula.</t>
        </r>
      </text>
    </comment>
    <comment ref="A21" authorId="0">
      <text>
        <r>
          <rPr>
            <i/>
            <sz val="9"/>
            <color indexed="18"/>
            <rFont val="Times New Roman"/>
            <family val="1"/>
          </rPr>
          <t>Insert or delete rows above the total line as needed to accommodate the number of activities in your project.</t>
        </r>
      </text>
    </comment>
    <comment ref="C25" authorId="0">
      <text>
        <r>
          <rPr>
            <i/>
            <sz val="9"/>
            <color indexed="18"/>
            <rFont val="Times New Roman"/>
            <family val="1"/>
          </rPr>
          <t>Four entries for "Hire Sinfonian office director" appear together.  The "(AWA)" distinguishes the top two entries, which involve work by MDCP applicant AWA, from its partner, AJDA.  Distinguishing between two partners in an organization will have to be done in the accounting system anyway, so doing it in the budget should make accounting much easier.</t>
        </r>
      </text>
    </comment>
  </commentList>
</comments>
</file>

<file path=xl/comments3.xml><?xml version="1.0" encoding="utf-8"?>
<comments xmlns="http://schemas.openxmlformats.org/spreadsheetml/2006/main">
  <authors>
    <author>Brad Hess</author>
  </authors>
  <commentList>
    <comment ref="D7" authorId="0">
      <text>
        <r>
          <rPr>
            <i/>
            <sz val="9"/>
            <color indexed="18"/>
            <rFont val="Times New Roman"/>
            <family val="1"/>
          </rPr>
          <t>The total of this column is the MDCP award you are requesting..</t>
        </r>
      </text>
    </comment>
    <comment ref="E7" authorId="0">
      <text>
        <r>
          <rPr>
            <i/>
            <sz val="9"/>
            <color indexed="18"/>
            <rFont val="Times New Roman"/>
            <family val="1"/>
          </rPr>
          <t>In this column, distinguish between cash from normal revenue sources and cash that will be generated by MDCP project activity.  For example, if you plan to charge an entrance fee to a seminar, the amount you estimate you will generate should be reported in this column.  ( Do not report it in the other cash column.)  How you apportion the program income among the various expense categories (personnel, fringe benefits, travel, etc.) is not as important as getting an accurate figure for total program income you plan to generate.</t>
        </r>
      </text>
    </comment>
    <comment ref="F7" authorId="0">
      <text>
        <r>
          <rPr>
            <i/>
            <sz val="9"/>
            <color indexed="18"/>
            <rFont val="Times New Roman"/>
            <family val="1"/>
          </rPr>
          <t>Amounts of applicant's own funds spent on MDCP project activity.  If an applicant receives funds from another entity and is free to spend these funds as it wishes, it is considered to be cash.</t>
        </r>
      </text>
    </comment>
    <comment ref="G7" authorId="0">
      <text>
        <r>
          <rPr>
            <i/>
            <sz val="9"/>
            <color indexed="18"/>
            <rFont val="Times New Roman"/>
            <family val="1"/>
          </rPr>
          <t>Any contribution made directly by an organization other than the applicant is reported as in-kind.  (Only the applicant can claim cash match.)</t>
        </r>
      </text>
    </comment>
    <comment ref="D40" authorId="0">
      <text>
        <r>
          <rPr>
            <i/>
            <sz val="9"/>
            <color indexed="56"/>
            <rFont val="Times New Roman"/>
            <family val="1"/>
          </rPr>
          <t>This percentage represents the reimbursement ratio.  For example, if, after one month an MDCP award winner reports that it has completed $10,000 of activity and wishes to be reimbursed, the amount it would receive would be about $2,850 (28.5%).</t>
        </r>
      </text>
    </comment>
  </commentList>
</comments>
</file>

<file path=xl/comments4.xml><?xml version="1.0" encoding="utf-8"?>
<comments xmlns="http://schemas.openxmlformats.org/spreadsheetml/2006/main">
  <authors>
    <author>Brad Hess</author>
  </authors>
  <commentList>
    <comment ref="B21" authorId="0">
      <text>
        <r>
          <rPr>
            <i/>
            <sz val="9"/>
            <color indexed="18"/>
            <rFont val="Times New Roman"/>
            <family val="1"/>
          </rPr>
          <t>Neither MDCP funds nor applicant's match, cash or in-kind, can be used for construction.  MDCP does not fund "bricks and mortar" types of projects.</t>
        </r>
      </text>
    </comment>
    <comment ref="C53" authorId="0">
      <text>
        <r>
          <rPr>
            <i/>
            <sz val="9"/>
            <color indexed="18"/>
            <rFont val="Times New Roman"/>
            <family val="1"/>
          </rPr>
          <t xml:space="preserve">This text is green indicating that the applicant must enter a description.  Most applicants will find that the description used by AWA in this mock application also describes their own processes.  Therefore, if the provided text fits, feel free to keep it.
</t>
        </r>
      </text>
    </comment>
  </commentList>
</comments>
</file>

<file path=xl/comments5.xml><?xml version="1.0" encoding="utf-8"?>
<comments xmlns="http://schemas.openxmlformats.org/spreadsheetml/2006/main">
  <authors>
    <author>Brad Hess</author>
  </authors>
  <commentList>
    <comment ref="B27" authorId="0">
      <text>
        <r>
          <rPr>
            <i/>
            <sz val="9"/>
            <color indexed="18"/>
            <rFont val="Times New Roman"/>
            <family val="1"/>
          </rPr>
          <t>The earliest start date is October 1st of the year you apply.  Except for the expense of attending the orientation, you cannot claim reimbursement for activity that precedes the start date.</t>
        </r>
      </text>
    </comment>
    <comment ref="C27" authorId="0">
      <text>
        <r>
          <rPr>
            <i/>
            <sz val="9"/>
            <color indexed="18"/>
            <rFont val="Times New Roman"/>
            <family val="1"/>
          </rPr>
          <t>May not be greater than three years after the start date.</t>
        </r>
      </text>
    </comment>
    <comment ref="D27" authorId="0">
      <text>
        <r>
          <rPr>
            <i/>
            <sz val="9"/>
            <color indexed="18"/>
            <rFont val="Times New Roman"/>
            <family val="1"/>
          </rPr>
          <t>If you win an award, the office of the congressional representative you identify here will be notified.</t>
        </r>
      </text>
    </comment>
    <comment ref="D38" authorId="0">
      <text>
        <r>
          <rPr>
            <i/>
            <sz val="9"/>
            <color indexed="56"/>
            <rFont val="Times New Roman"/>
            <family val="1"/>
          </rPr>
          <t>The authorized representative is authorized to sign an MDCP financial assistance award on behalf of the applicant. Any award will be addressed to this representative.</t>
        </r>
      </text>
    </comment>
  </commentList>
</comments>
</file>

<file path=xl/sharedStrings.xml><?xml version="1.0" encoding="utf-8"?>
<sst xmlns="http://schemas.openxmlformats.org/spreadsheetml/2006/main" count="704" uniqueCount="430">
  <si>
    <t>#</t>
  </si>
  <si>
    <t>AJDA</t>
  </si>
  <si>
    <t>Activity</t>
  </si>
  <si>
    <t>CPA acctg. changes.</t>
  </si>
  <si>
    <t>Increase web-hosting capability.</t>
  </si>
  <si>
    <t>Hire Sinfonian office director.</t>
  </si>
  <si>
    <t>Hire office staff.</t>
  </si>
  <si>
    <t>Translate association brochure.</t>
  </si>
  <si>
    <t>Sinfonian director training, annual meeting address, member visits.</t>
  </si>
  <si>
    <t>Translate AWA.org, AJDA.org.</t>
  </si>
  <si>
    <t>Recruit US firms for tech. sem.</t>
  </si>
  <si>
    <t>Briefing: export fin., logistics, etc.</t>
  </si>
  <si>
    <t>Member brochure translations.</t>
  </si>
  <si>
    <t>Technical seminar.</t>
  </si>
  <si>
    <t>Trade missions.</t>
  </si>
  <si>
    <t>Bring Sinfonians to WidgExpo.</t>
  </si>
  <si>
    <t>Follow up on tech. seminar leads.</t>
  </si>
  <si>
    <t>Web content &amp; ebiz guidelines.</t>
  </si>
  <si>
    <t>Help mbrs. upgrade websites for Sinfonian mkt.</t>
  </si>
  <si>
    <t>Counsel members.</t>
  </si>
  <si>
    <t>Cost</t>
  </si>
  <si>
    <t>Yr</t>
  </si>
  <si>
    <t>Qtr</t>
  </si>
  <si>
    <t>Mo</t>
  </si>
  <si>
    <t>American Widget Association:   Work Flow Chart</t>
  </si>
  <si>
    <t>1</t>
  </si>
  <si>
    <t>j</t>
  </si>
  <si>
    <t>.</t>
  </si>
  <si>
    <t>f</t>
  </si>
  <si>
    <t>m</t>
  </si>
  <si>
    <t>a</t>
  </si>
  <si>
    <t>s</t>
  </si>
  <si>
    <t>o</t>
  </si>
  <si>
    <t>n</t>
  </si>
  <si>
    <t>d</t>
  </si>
  <si>
    <t>2</t>
  </si>
  <si>
    <t>3</t>
  </si>
  <si>
    <t>AWA</t>
  </si>
  <si>
    <t>TOTAL</t>
  </si>
  <si>
    <t>Total</t>
  </si>
  <si>
    <t>Non-Personnel Direct Expenses</t>
  </si>
  <si>
    <t>Activity-Specific Breakdown and Projected Funding Sources</t>
  </si>
  <si>
    <t>Travel (dom)</t>
  </si>
  <si>
    <t>Other</t>
  </si>
  <si>
    <t>Explanation &amp; Calculation</t>
  </si>
  <si>
    <t>Fee for Int'l Partner Search by USFCS to identify: short list of AWA office director candiates, agents for AWA mbers.</t>
  </si>
  <si>
    <t>Phoenix/Baritona: Intvw offc. dir. candidates.</t>
  </si>
  <si>
    <t>Baritona/Phoenix: Offc. dir. candidates to USA for intvws.</t>
  </si>
  <si>
    <t>Portland/Baritona: Intvw offc. dir. candidates.</t>
  </si>
  <si>
    <t>Baritona/Portland: Offc. dir. candidates to USA for intvws.</t>
  </si>
  <si>
    <t>Phoenix/Baritona: Final choice of office space.</t>
  </si>
  <si>
    <t>Baritona/Treble  mtgs w/ govt. &amp; bus. contacts.</t>
  </si>
  <si>
    <t>3 Desktop computers, 1 server, one laptop, 1 projector.</t>
  </si>
  <si>
    <t>1 fax machine, 3 b/w printers, 1 color printer</t>
  </si>
  <si>
    <t>4 Scanners, 2 digital cameras, 1 paper shredder</t>
  </si>
  <si>
    <t>Telephone system</t>
  </si>
  <si>
    <t>Paper, presentation mtls, gen. office supplies.</t>
  </si>
  <si>
    <t>Phone/fax</t>
  </si>
  <si>
    <t>Cell phone service (2 phones)</t>
  </si>
  <si>
    <t>LAN &amp; Intermet svc. (DSL) including pkg webpage svc.</t>
  </si>
  <si>
    <t>Service of offc equipment.</t>
  </si>
  <si>
    <t>Rent (incl heat, a/c, lights, security, mtnc, cleaning, etc).  Rate of $50/meter2 per WorldRentSurvey.com.  $50 * 44 = $2200.</t>
  </si>
  <si>
    <t>Office furniture for 3 employees + 15-person conf room</t>
  </si>
  <si>
    <t>Software licenses (Desktop pub. WP, etc.), fees</t>
  </si>
  <si>
    <t>Portland/Baritona: Final choice of office space.</t>
  </si>
  <si>
    <t>Translation @ $200 per webpage. Quoted in "Estimating Translation Costs for W. European Languages" www.TranslationServices.com.</t>
  </si>
  <si>
    <t>Printing of one-page brochure (2,000 copies): tri-fold, on glossy paper in four-color process.  Price paid for similar quantity &amp; type of printing/folding at Acme printing in Phoenix, AZ is $0.55 per brochure, including design, typeset and layout.</t>
  </si>
  <si>
    <t>Vistis to members in Chicago area. RT from Phoenix.</t>
  </si>
  <si>
    <t>Vistis to members in San Francisco area.  RT from Phoenix.</t>
  </si>
  <si>
    <t>Vistis to members in North Carolina area.  RT from Phoenix.</t>
  </si>
  <si>
    <t>Vistis to members in Utah area.  RT from Phoenix.</t>
  </si>
  <si>
    <t>Produce and mail 2 fliers to each of 69 members.</t>
  </si>
  <si>
    <t>Development of 5-10 web-page primer for executives.  Will be added to members only area of website.  Fees based on 2001.11.15 quote from Web-Based Education Design, Inc.</t>
  </si>
  <si>
    <t>Phoenix/Baritona: Finalize venue and host.</t>
  </si>
  <si>
    <t>Phoenix/Baritona: Participate in seminar.</t>
  </si>
  <si>
    <t>Rent demonstration space (900 square meters).  Rate of $3/meter2 per day by WorldRentSurvey.com.</t>
  </si>
  <si>
    <t>Phoenix/Baritona: Visit potential customers w/10 members.</t>
  </si>
  <si>
    <t>Baritona/LasVegas: Sinfonian execs. to trade show.</t>
  </si>
  <si>
    <t>Phoenix/Las Vegas: AWA staff to accompany Sinfonian execs.</t>
  </si>
  <si>
    <t>See "Personnel" worksheet.</t>
  </si>
  <si>
    <t>Perdiem</t>
  </si>
  <si>
    <t>Days</t>
  </si>
  <si>
    <t>b</t>
  </si>
  <si>
    <t>Sub</t>
  </si>
  <si>
    <t>c=a*b</t>
  </si>
  <si>
    <t>Airfare</t>
  </si>
  <si>
    <t>x</t>
  </si>
  <si>
    <t>Misc</t>
  </si>
  <si>
    <t>e</t>
  </si>
  <si>
    <t>Per/mo</t>
  </si>
  <si>
    <t>Travelers</t>
  </si>
  <si>
    <t>Months</t>
  </si>
  <si>
    <t>=</t>
  </si>
  <si>
    <t>c</t>
  </si>
  <si>
    <t>Tot</t>
  </si>
  <si>
    <t>(c+d+e)*f</t>
  </si>
  <si>
    <t>d+a*b*c</t>
  </si>
  <si>
    <t>1st Year</t>
  </si>
  <si>
    <t>Fed  Share</t>
  </si>
  <si>
    <t>h</t>
  </si>
  <si>
    <t>Non-Fed Share</t>
  </si>
  <si>
    <t>Cash</t>
  </si>
  <si>
    <t>Pgm Inc</t>
  </si>
  <si>
    <t>i</t>
  </si>
  <si>
    <t xml:space="preserve"> </t>
  </si>
  <si>
    <t>In-Kind</t>
  </si>
  <si>
    <t>k</t>
  </si>
  <si>
    <t>2nd Year</t>
  </si>
  <si>
    <t>l</t>
  </si>
  <si>
    <t>3rd Year</t>
  </si>
  <si>
    <t>p</t>
  </si>
  <si>
    <t>q</t>
  </si>
  <si>
    <t>r</t>
  </si>
  <si>
    <t>Personnel Expenses</t>
  </si>
  <si>
    <t>Breakdown and Projected Funding Sources</t>
  </si>
  <si>
    <t>Org.</t>
  </si>
  <si>
    <t>Domestic</t>
  </si>
  <si>
    <t>International</t>
  </si>
  <si>
    <t>Position</t>
  </si>
  <si>
    <t>Executive Director</t>
  </si>
  <si>
    <t>Marketing Manager</t>
  </si>
  <si>
    <t>Finance Manager</t>
  </si>
  <si>
    <t>Office Services Manager</t>
  </si>
  <si>
    <t>Admin. Assistant</t>
  </si>
  <si>
    <t>IT Manager.</t>
  </si>
  <si>
    <t>Secretary</t>
  </si>
  <si>
    <t>Sinfonia Office Director</t>
  </si>
  <si>
    <t>Sinfonian Office Assistant</t>
  </si>
  <si>
    <t>Subtotal</t>
  </si>
  <si>
    <t>Marketing Project Manager</t>
  </si>
  <si>
    <t>Project Work Description</t>
  </si>
  <si>
    <t>Strategic planning, general oversight, personnel decisions, member relations, trade missions</t>
  </si>
  <si>
    <t>Primary project coordinator.  Includes planning, event preparation, etc.</t>
  </si>
  <si>
    <t>Ensure proper accounting of project costs.  Prepare internal reports.  Submit quarterly financial reports.</t>
  </si>
  <si>
    <t>Support services for seminar prep, trade show prep, mailings, etc.</t>
  </si>
  <si>
    <t>Coordinate/arrange logistics for trade shows, tech. seminars, trade missions, other activities.</t>
  </si>
  <si>
    <t>Coordinate web svcs increase, ebiz guideline postings.  Webmaster for added web features.</t>
  </si>
  <si>
    <t>General admin. support related to project.</t>
  </si>
  <si>
    <t>Primary in-coountry rep. for Sinfonian Initiative.</t>
  </si>
  <si>
    <t>In-country contact.  Assists office director in Sinfonian Initiative.</t>
  </si>
  <si>
    <t>Coordinates AJDA effort for Sinfonian Initiative.  Includes planning, event preparation, etc.</t>
  </si>
  <si>
    <t>Ensures accurate records and in-kind allocations.</t>
  </si>
  <si>
    <t>Coordinate logistics w/AWA for Sinfonian Initiative.</t>
  </si>
  <si>
    <t>% of time</t>
  </si>
  <si>
    <t>Ann Sal.</t>
  </si>
  <si>
    <t>Allocated Salary</t>
  </si>
  <si>
    <t>Ann. Increase</t>
  </si>
  <si>
    <t>Part yr. Adjust</t>
  </si>
  <si>
    <t>American Widget Association</t>
  </si>
  <si>
    <t>Expenses</t>
  </si>
  <si>
    <t>Fringe Benefits Rate Calculation</t>
  </si>
  <si>
    <t xml:space="preserve">    Domestic</t>
  </si>
  <si>
    <t xml:space="preserve">    International </t>
  </si>
  <si>
    <t>Indirect Cost Rate Calculation</t>
  </si>
  <si>
    <t>Show expenses</t>
  </si>
  <si>
    <t xml:space="preserve">Salaries </t>
  </si>
  <si>
    <t>Fringe benefits</t>
  </si>
  <si>
    <t>Seminars, meetings, etc.</t>
  </si>
  <si>
    <t>Travel</t>
  </si>
  <si>
    <t>Contracted services</t>
  </si>
  <si>
    <t>Postage, etc.</t>
  </si>
  <si>
    <t>Rent, utilities, etc.</t>
  </si>
  <si>
    <t>Insurance</t>
  </si>
  <si>
    <t>Depreciation</t>
  </si>
  <si>
    <t>Average EU fringe benefits as a percentage of average US company fringe benefits</t>
  </si>
  <si>
    <t>("Employment Practices Comparison 2000", Organization for Economic Cooperation and Development, Paris (30 June 2001) at 37.)</t>
  </si>
  <si>
    <t>Indirect Costs</t>
  </si>
  <si>
    <t>Direct Costs</t>
  </si>
  <si>
    <t>Indirect</t>
  </si>
  <si>
    <t>Direct</t>
  </si>
  <si>
    <t>DIRECT EXPENSES</t>
  </si>
  <si>
    <t>`</t>
  </si>
  <si>
    <t>INDIRECT EXPENSES</t>
  </si>
  <si>
    <t>All Expense Columns</t>
  </si>
  <si>
    <t>With Breakdown of Projected Funding Sources</t>
  </si>
  <si>
    <t xml:space="preserve">Categories   </t>
  </si>
  <si>
    <t>PERSONNEL</t>
  </si>
  <si>
    <t xml:space="preserve">    International</t>
  </si>
  <si>
    <t>FRINGE BENEFITS</t>
  </si>
  <si>
    <t xml:space="preserve">    Dom.       (Rate=)</t>
  </si>
  <si>
    <t xml:space="preserve">    Int'l.         (Rate=)</t>
  </si>
  <si>
    <t>TRAVEL</t>
  </si>
  <si>
    <t xml:space="preserve">TOTAL </t>
  </si>
  <si>
    <t>EQUIPMENT</t>
  </si>
  <si>
    <t>SUPPLIES</t>
  </si>
  <si>
    <t>CONTRACTUAL</t>
  </si>
  <si>
    <t>OTHER</t>
  </si>
  <si>
    <t>TOTAL DIRECT</t>
  </si>
  <si>
    <t xml:space="preserve">    Percent of Total (line 20)</t>
  </si>
  <si>
    <t xml:space="preserve">    Indirect    (Rate=)</t>
  </si>
  <si>
    <t xml:space="preserve">    Dir.+Indir.</t>
  </si>
  <si>
    <t>Note:  Explain calculation of each category in separate worksheets and narratives as appropriate.</t>
  </si>
  <si>
    <t>Total Expenses for All Years</t>
  </si>
  <si>
    <t>Sum line 16 columns a, b, c, d</t>
  </si>
  <si>
    <t>Pgm Income</t>
  </si>
  <si>
    <t>Sum line 16 columns e, f, g, h</t>
  </si>
  <si>
    <t>g</t>
  </si>
  <si>
    <t>Sum line 16 columns i, j, k, l</t>
  </si>
  <si>
    <t>Sum line 16 columns m, n, o, p</t>
  </si>
  <si>
    <t>1.</t>
  </si>
  <si>
    <t>2.</t>
  </si>
  <si>
    <t>3.</t>
  </si>
  <si>
    <t>4.</t>
  </si>
  <si>
    <t>5.</t>
  </si>
  <si>
    <t>6.</t>
  </si>
  <si>
    <t>7.</t>
  </si>
  <si>
    <t>Previous Edition Usable</t>
  </si>
  <si>
    <t>8.</t>
  </si>
  <si>
    <t>9.</t>
  </si>
  <si>
    <t>10.</t>
  </si>
  <si>
    <t>11.</t>
  </si>
  <si>
    <t>12.</t>
  </si>
  <si>
    <t>13.</t>
  </si>
  <si>
    <t>14.</t>
  </si>
  <si>
    <t>15.</t>
  </si>
  <si>
    <t>16.</t>
  </si>
  <si>
    <t>17.</t>
  </si>
  <si>
    <t>18</t>
  </si>
  <si>
    <t>19.</t>
  </si>
  <si>
    <t>20.</t>
  </si>
  <si>
    <t>21.</t>
  </si>
  <si>
    <t>23.</t>
  </si>
  <si>
    <t>BUDGET INFORMATION - Non-Construction Programs</t>
  </si>
  <si>
    <t>OMB Approval No. 0348-0044</t>
  </si>
  <si>
    <t>SECTION A - BUDGET SUMMARY</t>
  </si>
  <si>
    <t>Grant Program</t>
  </si>
  <si>
    <t>Function or Activity</t>
  </si>
  <si>
    <t>(a)</t>
  </si>
  <si>
    <t>MDCP</t>
  </si>
  <si>
    <t>Totals</t>
  </si>
  <si>
    <t>SECTION B - BUDGET CATEGORIES</t>
  </si>
  <si>
    <t>Object Class Categories</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</si>
  <si>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</si>
  <si>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</si>
  <si>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</si>
  <si>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</si>
  <si>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</si>
  <si>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</si>
  <si>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</si>
  <si>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</si>
  <si>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t xml:space="preserve">    i. Total Direct Charges (sum of 6a-6h)</t>
  </si>
  <si>
    <t xml:space="preserve">    j. Indirect Charges</t>
  </si>
  <si>
    <t xml:space="preserve">    k. TOTALS (sum of 6i and 6j)</t>
  </si>
  <si>
    <t>SECTION C - NON-FEDERAL RESOURCES</t>
  </si>
  <si>
    <t>(a) Grant Program</t>
  </si>
  <si>
    <t>TOTAL (sum of lines 8-11)</t>
  </si>
  <si>
    <t>SECTION D - FORECASTED CASH NEEDS</t>
  </si>
  <si>
    <t>Federal</t>
  </si>
  <si>
    <t>Non-Federal</t>
  </si>
  <si>
    <t>TOTAL (sumof lines 13 and 14)</t>
  </si>
  <si>
    <t>SECTION E - BUDGET ESTIMATES OF FEDERAL FUNDS NEEDED FOR BALANCE OF THE PROJECT</t>
  </si>
  <si>
    <t>SECTION F - OTHER BUDGET INFORMATION</t>
  </si>
  <si>
    <t>Direct Charges:</t>
  </si>
  <si>
    <t>Remarks:</t>
  </si>
  <si>
    <t>Catalog of Federal Domestic</t>
  </si>
  <si>
    <t>Assistance Number</t>
  </si>
  <si>
    <t>(b)</t>
  </si>
  <si>
    <t>Dom. fringe ben. rate applied to personnel:</t>
  </si>
  <si>
    <t>Int'l fringe ben. rate applied to personnel:</t>
  </si>
  <si>
    <t>Estimated Unobligated Funds</t>
  </si>
  <si>
    <t>(c)</t>
  </si>
  <si>
    <t>GRANT PROGRAM, FUNCTION OR ACTIVITY</t>
  </si>
  <si>
    <t>(1)</t>
  </si>
  <si>
    <t xml:space="preserve">       Authorized for Local Reproduction</t>
  </si>
  <si>
    <t>Total for 1st Year</t>
  </si>
  <si>
    <t>(d)</t>
  </si>
  <si>
    <t>(2)</t>
  </si>
  <si>
    <t>(b) Applicant</t>
  </si>
  <si>
    <t>1st Quarter</t>
  </si>
  <si>
    <t>FUTURE FUNDING PERIODS  (Years)</t>
  </si>
  <si>
    <t>(b) First</t>
  </si>
  <si>
    <t>22. Indirect Charges:</t>
  </si>
  <si>
    <t>New or Revised Budget</t>
  </si>
  <si>
    <t>(e)</t>
  </si>
  <si>
    <t>(3)</t>
  </si>
  <si>
    <t>(c) State</t>
  </si>
  <si>
    <t>2nd Quarter</t>
  </si>
  <si>
    <t>(c) Second</t>
  </si>
  <si>
    <t>(f)</t>
  </si>
  <si>
    <t>(4)</t>
  </si>
  <si>
    <t>Standard Form 424A (Rev. 7-97)</t>
  </si>
  <si>
    <t>(d) Other Sources</t>
  </si>
  <si>
    <t>3rd Quarter</t>
  </si>
  <si>
    <t>(d) Third</t>
  </si>
  <si>
    <t>Rate applied to direct charges:</t>
  </si>
  <si>
    <t>Standard Form 424A (Rev. 7-97) Page 2</t>
  </si>
  <si>
    <t>(g)</t>
  </si>
  <si>
    <t>(5)</t>
  </si>
  <si>
    <t>Prescribed by OMB Circular A-102</t>
  </si>
  <si>
    <t>(e) TOTALS</t>
  </si>
  <si>
    <t>4th Quarter</t>
  </si>
  <si>
    <t>(e) Fourth</t>
  </si>
  <si>
    <t xml:space="preserve">Application for </t>
  </si>
  <si>
    <t>Federal Assistance</t>
  </si>
  <si>
    <t>1. Type of Submission</t>
  </si>
  <si>
    <t xml:space="preserve">    Application                     Preapplication</t>
  </si>
  <si>
    <t xml:space="preserve">        Construction                   Construction</t>
  </si>
  <si>
    <t xml:space="preserve">    X  Non-Construction          Non-Construction</t>
  </si>
  <si>
    <t>5. Applicant Information</t>
  </si>
  <si>
    <t xml:space="preserve">    Legal Name</t>
  </si>
  <si>
    <t xml:space="preserve">    American Widget Association</t>
  </si>
  <si>
    <t xml:space="preserve">    Address (including City/County/State/Zip):</t>
  </si>
  <si>
    <t xml:space="preserve">    1717 Widget Lane</t>
  </si>
  <si>
    <t xml:space="preserve">    Phoenix (Maricopa), AZ  89999</t>
  </si>
  <si>
    <t>6. Employer Identificatin Number (EIN):</t>
  </si>
  <si>
    <t xml:space="preserve">    89-1234567</t>
  </si>
  <si>
    <t>8. Type of Application</t>
  </si>
  <si>
    <t xml:space="preserve">    _X_ New  ___Continuation    ___ Revision</t>
  </si>
  <si>
    <t>9. Name of Federal Agency:</t>
  </si>
  <si>
    <t xml:space="preserve">      U.S. Department of Commerce</t>
  </si>
  <si>
    <t>10. Catalog of Fed. Domestic Assistance Number:</t>
  </si>
  <si>
    <t xml:space="preserve">      Market Development Cooperator Program   11-112</t>
  </si>
  <si>
    <t>12. Areas Affected by Project</t>
  </si>
  <si>
    <t xml:space="preserve">       Widgets / Sinfonia</t>
  </si>
  <si>
    <t>13. Proposed Project</t>
  </si>
  <si>
    <t xml:space="preserve">     Start Date</t>
  </si>
  <si>
    <t xml:space="preserve">     2003.1.1</t>
  </si>
  <si>
    <t>15. Estimated Funding:</t>
  </si>
  <si>
    <t xml:space="preserve">      a. Federal</t>
  </si>
  <si>
    <t xml:space="preserve">      b. Applicant</t>
  </si>
  <si>
    <t xml:space="preserve">      c. State</t>
  </si>
  <si>
    <t xml:space="preserve">      d. Local</t>
  </si>
  <si>
    <t xml:space="preserve">      e. Other</t>
  </si>
  <si>
    <t xml:space="preserve">      f. Program Income</t>
  </si>
  <si>
    <t xml:space="preserve">      g. TOTAL</t>
  </si>
  <si>
    <t>18. To the best of my knowledge and belief, all data in this application are true and correct, the document has been duly authorized by the governing body of the applicant and the applicant will comply with the attached assurances if the assistance is awarded.</t>
  </si>
  <si>
    <t xml:space="preserve">     a. Type Name of Authorized Representative</t>
  </si>
  <si>
    <t xml:space="preserve">          Anna Purna </t>
  </si>
  <si>
    <t xml:space="preserve">     d. Signature of Authorized Representative</t>
  </si>
  <si>
    <t xml:space="preserve">          (signature)</t>
  </si>
  <si>
    <t xml:space="preserve">   Ending Date</t>
  </si>
  <si>
    <t xml:space="preserve">    2005.12.31</t>
  </si>
  <si>
    <t>(industry/markets)</t>
  </si>
  <si>
    <t>14. Congressional Districts of:</t>
  </si>
  <si>
    <t xml:space="preserve">     a. Applicant</t>
  </si>
  <si>
    <t xml:space="preserve">     1</t>
  </si>
  <si>
    <t>SF-424</t>
  </si>
  <si>
    <t>2. Date Submitted</t>
  </si>
  <si>
    <t xml:space="preserve"> 2002.5.29</t>
  </si>
  <si>
    <t>3. Date Received by State</t>
  </si>
  <si>
    <t>4. Date Rec'd by Fed. Agency</t>
  </si>
  <si>
    <t xml:space="preserve">    Organizational Unit:</t>
  </si>
  <si>
    <t xml:space="preserve">     n.a.</t>
  </si>
  <si>
    <t xml:space="preserve">    Name/phone/email of person to be contacted regarding application:</t>
  </si>
  <si>
    <t xml:space="preserve">7. Type of Applicant (enter appropriate code): </t>
  </si>
  <si>
    <t xml:space="preserve">   A. State</t>
  </si>
  <si>
    <t xml:space="preserve">   B. County</t>
  </si>
  <si>
    <t xml:space="preserve">   C. Municipal</t>
  </si>
  <si>
    <t xml:space="preserve">   D. Township</t>
  </si>
  <si>
    <t xml:space="preserve">   E. Interstate</t>
  </si>
  <si>
    <t xml:space="preserve">   F. Intermunicipal</t>
  </si>
  <si>
    <t xml:space="preserve">   G. Special District</t>
  </si>
  <si>
    <t>11. Descriptive Title of Applicant's Project:</t>
  </si>
  <si>
    <t>16. Is Application Subject to Review by State Executive Order 12372 Process?</t>
  </si>
  <si>
    <t xml:space="preserve">      a. Yes.  This application was made available to the State Executive </t>
  </si>
  <si>
    <t xml:space="preserve">                     Order 12372 process for review on:</t>
  </si>
  <si>
    <t xml:space="preserve">                     Date:  ______________________________</t>
  </si>
  <si>
    <t xml:space="preserve">      b. No.  _X_ Program is not covered by E.O. 12372.</t>
  </si>
  <si>
    <t xml:space="preserve">                  ___ Or, program has not been selected by state for review.</t>
  </si>
  <si>
    <t>17. Is Applicant Delinqent On Any Federal Debt?</t>
  </si>
  <si>
    <t xml:space="preserve">      ___ </t>
  </si>
  <si>
    <t xml:space="preserve">    b. Title</t>
  </si>
  <si>
    <t xml:space="preserve">         Executive Director</t>
  </si>
  <si>
    <t>Yes.   If "yes," attach an explanation.             No</t>
  </si>
  <si>
    <t>OMB Approval No. 0348-0043</t>
  </si>
  <si>
    <t xml:space="preserve">  Applicant Identifier</t>
  </si>
  <si>
    <t xml:space="preserve">  State Application Identifier</t>
  </si>
  <si>
    <t xml:space="preserve">  Federal Identifier</t>
  </si>
  <si>
    <t>H. Independent School Dist.</t>
  </si>
  <si>
    <t>I. State Controlled Inst. Higher Learning</t>
  </si>
  <si>
    <t>J. Private University</t>
  </si>
  <si>
    <t>K. Indian Tribe</t>
  </si>
  <si>
    <t>L. Individual</t>
  </si>
  <si>
    <t>M. Profit Organization</t>
  </si>
  <si>
    <t xml:space="preserve">N. Other (specify) </t>
  </si>
  <si>
    <t xml:space="preserve">    ______________________________</t>
  </si>
  <si>
    <t xml:space="preserve">    b. Project</t>
  </si>
  <si>
    <t xml:space="preserve">    Mostly 1.  Will vary based on activity.</t>
  </si>
  <si>
    <t xml:space="preserve">    c. Telephone Number/Email:</t>
  </si>
  <si>
    <t xml:space="preserve"> 602-555-5556                                                APurna@AmWidgetAssoc.org</t>
  </si>
  <si>
    <t xml:space="preserve">    e. Date Signed</t>
  </si>
  <si>
    <t xml:space="preserve">        2001.5.29</t>
  </si>
  <si>
    <t>Standard Form 424 (Rev. 7-97)</t>
  </si>
  <si>
    <t>___N__</t>
  </si>
  <si>
    <t>_trade assoc.___</t>
  </si>
  <si>
    <t xml:space="preserve"> __X_</t>
  </si>
  <si>
    <t>Program Income (included in 6a-6k)</t>
  </si>
  <si>
    <t>(Line 7 is included in line 8(b).)</t>
  </si>
  <si>
    <t>(a*b)</t>
  </si>
  <si>
    <t>Fare</t>
  </si>
  <si>
    <t>Local transport to bus. mtgs.  Every other day for half year or full year.  Based on average round-trip taxi fare.</t>
  </si>
  <si>
    <t>Rent (incl heat, a/c, lights, security, mtnc, cleaning, etc).  Rate of $20/meter2 per WorldRentSurvey.com.  $50 * 44 = $880.</t>
  </si>
  <si>
    <t>Visits to members' U.S. facilities w/one AWA official.  Locations will vary.  Phoenix/Chicago (RT) used as average.</t>
  </si>
  <si>
    <t>Travel (int'l)</t>
  </si>
  <si>
    <t>Equipment</t>
  </si>
  <si>
    <t>Supplies</t>
  </si>
  <si>
    <t>Contractual</t>
  </si>
  <si>
    <t>Personnel</t>
  </si>
  <si>
    <t>*Paper, presentation mtls, gen. office supplies.</t>
  </si>
  <si>
    <t>Development of 5-10 web-page primer for executives.  Will be added to members-only area of website.  Fees based on 2001.11.15 quote from Web-Based Education Design, Inc.</t>
  </si>
  <si>
    <t>Rent office in Sinfonia.</t>
  </si>
  <si>
    <t>(AWA)</t>
  </si>
  <si>
    <t>(AJDA)</t>
  </si>
  <si>
    <t>@</t>
  </si>
  <si>
    <t>pgs</t>
  </si>
  <si>
    <t>Print 1-pg tri-fold brochure re seminar.</t>
  </si>
  <si>
    <t>Print 1-pg tri-fold brochure re mission.</t>
  </si>
  <si>
    <t>Translation @ $200/pg (quoted at in www.Translation.com).  First 10 mbrs to get 2 pgs each translated at expense of MDCP.  Estimate that members will pay entire cost of an additional 10 pages (900*10=9,000).  Printing paid separately by each member.</t>
  </si>
  <si>
    <t>10 GB hosted memory for $250/mo donated by ADJA's contracted ISP.  Quote from another ISP, biznet.com, for same svc: $260/mo.</t>
  </si>
  <si>
    <t>Baritona/Phoenix travel for Offc. dir.  In USA, Offc Dir. tol visit mbrs in other US city.</t>
  </si>
  <si>
    <t>Cat.</t>
  </si>
  <si>
    <t>Equip-ment</t>
  </si>
  <si>
    <t>Sup-plies</t>
  </si>
  <si>
    <t>Con-tractual</t>
  </si>
  <si>
    <t>*Mayor's office of int'l trade: gift:</t>
  </si>
  <si>
    <t xml:space="preserve">Fees for advice from Bean &amp; Kountar, CPA: (1) rvw acctg system for OMB compliance, (2) establish new procedures if needed.  Partly funded by $1,000 State of AZ Economic Development accounting grant for organizations relocated to AZ.
</t>
  </si>
  <si>
    <t>CS Int'l Partner Search.</t>
  </si>
  <si>
    <t>Sum of all direct columns</t>
  </si>
  <si>
    <t>Sum from above</t>
  </si>
  <si>
    <t>Temp agency fees for hire of admin assistant.                             .</t>
  </si>
  <si>
    <t xml:space="preserve">Submitting on grants.gov? Use this worksheet to generate the figures that you will transcribe to your on-line 424A on grants.gov. We only need one 424A. Do not submit this worksheet. </t>
  </si>
  <si>
    <t xml:space="preserve">Submitting on grants.gov? Use this worksheet to generate the figures that you will transcribe to your on-line 424 on grants.gov. Do not submit this worksheet. </t>
  </si>
  <si>
    <t xml:space="preserve">       Sinfonia Now</t>
  </si>
  <si>
    <t xml:space="preserve">     Wendy Whittle, AWA Marketing Manager 602-555-5555</t>
  </si>
  <si>
    <t xml:space="preserve">     WWhittle@AmWidgetAssoc.org</t>
  </si>
  <si>
    <t>Info in shaded areas is the same for all applicants.</t>
  </si>
  <si>
    <t>Use this spreadsheet as the basis for your own budget narrative (Part 3) of your MDCP application.</t>
  </si>
  <si>
    <t>You will need to customize Work Plan, Activity Calc, Personnel, and Fringe Indirect.</t>
  </si>
  <si>
    <t>SF-424 A and SF-424 are generated from the Period Budget, which in turn is generated from data you enter in Activity Calc, Personnel, and Fringe Indirect. Do NOT submit the SF-424 or SF-424A generated in this spreadsheet. Instead, print them out and refer to them as you complete the SF-424 and SF-424A that you download from grants.gov.</t>
  </si>
  <si>
    <t>Budget for Project Award Period</t>
  </si>
</sst>
</file>

<file path=xl/styles.xml><?xml version="1.0" encoding="utf-8"?>
<styleSheet xmlns="http://schemas.openxmlformats.org/spreadsheetml/2006/main">
  <numFmts count="5">
    <numFmt numFmtId="164" formatCode="0.0%"/>
    <numFmt numFmtId="165" formatCode="mm/dd/yy"/>
    <numFmt numFmtId="166" formatCode="hh:mm\ AM/PM"/>
    <numFmt numFmtId="167" formatCode="[$$-409]#,##0"/>
    <numFmt numFmtId="168" formatCode="yyyy\.mm\.dd"/>
  </numFmts>
  <fonts count="75">
    <font>
      <sz val="12"/>
      <name val="Arial"/>
    </font>
    <font>
      <sz val="8"/>
      <name val="Times New Roman"/>
      <family val="1"/>
    </font>
    <font>
      <sz val="10"/>
      <name val="Times New Roman"/>
      <family val="1"/>
    </font>
    <font>
      <sz val="10"/>
      <name val="Times New Roman"/>
      <family val="1"/>
    </font>
    <font>
      <b/>
      <sz val="14"/>
      <name val="Times New Roman"/>
      <family val="1"/>
    </font>
    <font>
      <sz val="10"/>
      <color indexed="48"/>
      <name val="Times New Roman"/>
      <family val="1"/>
    </font>
    <font>
      <sz val="10"/>
      <color indexed="17"/>
      <name val="Times New Roman"/>
      <family val="1"/>
    </font>
    <font>
      <sz val="8"/>
      <color indexed="22"/>
      <name val="Times New Roman"/>
      <family val="1"/>
    </font>
    <font>
      <b/>
      <u/>
      <sz val="10"/>
      <name val="Times New Roman"/>
      <family val="1"/>
    </font>
    <font>
      <b/>
      <sz val="12"/>
      <name val="Times New Roman"/>
      <family val="1"/>
    </font>
    <font>
      <sz val="8"/>
      <name val="Times New Roman"/>
      <family val="1"/>
    </font>
    <font>
      <sz val="6"/>
      <name val="Times New Roman"/>
      <family val="1"/>
    </font>
    <font>
      <sz val="8"/>
      <color indexed="59"/>
      <name val="Tahoma"/>
      <family val="2"/>
    </font>
    <font>
      <sz val="8"/>
      <color indexed="20"/>
      <name val="Tahoma"/>
      <family val="2"/>
    </font>
    <font>
      <i/>
      <sz val="8"/>
      <color indexed="58"/>
      <name val="Times New Roman"/>
      <family val="1"/>
    </font>
    <font>
      <u/>
      <sz val="8"/>
      <name val="Times New Roman"/>
      <family val="1"/>
    </font>
    <font>
      <u/>
      <sz val="10"/>
      <name val="Times New Roman"/>
      <family val="1"/>
    </font>
    <font>
      <sz val="8"/>
      <color indexed="8"/>
      <name val="Times New Roman"/>
      <family val="1"/>
    </font>
    <font>
      <sz val="8"/>
      <color indexed="8"/>
      <name val="Tahoma"/>
      <family val="2"/>
    </font>
    <font>
      <b/>
      <sz val="18"/>
      <name val="Times New Roman"/>
      <family val="1"/>
    </font>
    <font>
      <b/>
      <sz val="10"/>
      <name val="Times New Roman"/>
      <family val="1"/>
    </font>
    <font>
      <sz val="12"/>
      <name val="Arial"/>
      <family val="2"/>
    </font>
    <font>
      <sz val="8"/>
      <name val="Clarendon Condensed"/>
    </font>
    <font>
      <sz val="8"/>
      <name val="Tahoma"/>
      <family val="2"/>
    </font>
    <font>
      <sz val="8"/>
      <color indexed="62"/>
      <name val="Tahoma"/>
      <family val="2"/>
    </font>
    <font>
      <i/>
      <sz val="10"/>
      <color indexed="10"/>
      <name val="Comic Sans MS"/>
      <family val="4"/>
    </font>
    <font>
      <sz val="8"/>
      <color indexed="20"/>
      <name val="Times New Roman"/>
      <family val="1"/>
    </font>
    <font>
      <sz val="12"/>
      <name val="Arial"/>
      <family val="2"/>
    </font>
    <font>
      <sz val="12"/>
      <name val="Arial"/>
      <family val="2"/>
    </font>
    <font>
      <b/>
      <sz val="10"/>
      <name val="Arial"/>
      <family val="2"/>
    </font>
    <font>
      <sz val="10"/>
      <name val="Arial"/>
      <family val="2"/>
    </font>
    <font>
      <sz val="6"/>
      <name val="Arial"/>
      <family val="2"/>
    </font>
    <font>
      <i/>
      <sz val="10"/>
      <color indexed="20"/>
      <name val="Comic Sans MS"/>
      <family val="4"/>
    </font>
    <font>
      <sz val="8"/>
      <name val="Arial"/>
      <family val="2"/>
    </font>
    <font>
      <b/>
      <sz val="8"/>
      <name val="Arial"/>
      <family val="2"/>
    </font>
    <font>
      <i/>
      <sz val="10"/>
      <color indexed="59"/>
      <name val="Arial"/>
      <family val="2"/>
    </font>
    <font>
      <i/>
      <sz val="10"/>
      <color indexed="62"/>
      <name val="Arial"/>
      <family val="2"/>
    </font>
    <font>
      <i/>
      <sz val="10"/>
      <color indexed="19"/>
      <name val="Comic Sans MS"/>
      <family val="4"/>
    </font>
    <font>
      <i/>
      <sz val="10"/>
      <color indexed="62"/>
      <name val="Comic Sans MS"/>
      <family val="4"/>
    </font>
    <font>
      <b/>
      <sz val="18"/>
      <name val="Arial"/>
      <family val="2"/>
    </font>
    <font>
      <sz val="18"/>
      <name val="Arial"/>
      <family val="2"/>
    </font>
    <font>
      <sz val="10"/>
      <color indexed="8"/>
      <name val="Times New Roman"/>
      <family val="1"/>
    </font>
    <font>
      <sz val="10"/>
      <color indexed="20"/>
      <name val="Times New Roman"/>
      <family val="1"/>
    </font>
    <font>
      <sz val="8"/>
      <color indexed="12"/>
      <name val="Arial"/>
      <family val="2"/>
    </font>
    <font>
      <sz val="10"/>
      <name val="Arial"/>
      <family val="2"/>
    </font>
    <font>
      <i/>
      <sz val="9"/>
      <color indexed="18"/>
      <name val="Times New Roman"/>
      <family val="1"/>
    </font>
    <font>
      <sz val="8"/>
      <color indexed="17"/>
      <name val="Tahoma"/>
      <family val="2"/>
    </font>
    <font>
      <sz val="8"/>
      <color indexed="17"/>
      <name val="Times New Roman"/>
      <family val="1"/>
    </font>
    <font>
      <sz val="8"/>
      <color indexed="17"/>
      <name val="Tahoma"/>
      <family val="2"/>
    </font>
    <font>
      <sz val="10"/>
      <color indexed="17"/>
      <name val="Times New Roman"/>
      <family val="1"/>
    </font>
    <font>
      <i/>
      <sz val="8"/>
      <color indexed="17"/>
      <name val="Times New Roman"/>
      <family val="1"/>
    </font>
    <font>
      <sz val="8"/>
      <color indexed="17"/>
      <name val="Times New Roman"/>
      <family val="1"/>
    </font>
    <font>
      <sz val="8"/>
      <name val="Tahoma"/>
      <family val="2"/>
    </font>
    <font>
      <sz val="8"/>
      <color indexed="20"/>
      <name val="Tahoma"/>
      <family val="2"/>
    </font>
    <font>
      <u/>
      <sz val="8"/>
      <color indexed="17"/>
      <name val="Tahoma"/>
      <family val="2"/>
    </font>
    <font>
      <u/>
      <sz val="8"/>
      <color indexed="17"/>
      <name val="Times New Roman"/>
      <family val="1"/>
    </font>
    <font>
      <b/>
      <sz val="8"/>
      <name val="Times New Roman"/>
      <family val="1"/>
    </font>
    <font>
      <sz val="8"/>
      <name val="Times New Roman"/>
      <family val="1"/>
    </font>
    <font>
      <sz val="10"/>
      <color indexed="20"/>
      <name val="Times New Roman"/>
      <family val="1"/>
    </font>
    <font>
      <i/>
      <sz val="10"/>
      <color indexed="20"/>
      <name val="Comic Sans MS"/>
      <family val="4"/>
    </font>
    <font>
      <sz val="10"/>
      <color indexed="17"/>
      <name val="Arial"/>
      <family val="2"/>
    </font>
    <font>
      <sz val="10"/>
      <color indexed="17"/>
      <name val="Arial"/>
      <family val="2"/>
    </font>
    <font>
      <b/>
      <sz val="10"/>
      <color indexed="17"/>
      <name val="Times New Roman"/>
      <family val="1"/>
    </font>
    <font>
      <i/>
      <sz val="10"/>
      <color indexed="17"/>
      <name val="Arial"/>
      <family val="2"/>
    </font>
    <font>
      <sz val="8"/>
      <color indexed="20"/>
      <name val="Times New Roman"/>
      <family val="1"/>
    </font>
    <font>
      <u/>
      <sz val="8"/>
      <name val="Times New Roman"/>
      <family val="1"/>
    </font>
    <font>
      <sz val="12"/>
      <color indexed="17"/>
      <name val="Arial"/>
      <family val="2"/>
    </font>
    <font>
      <i/>
      <sz val="9"/>
      <color indexed="56"/>
      <name val="Times New Roman"/>
      <family val="1"/>
    </font>
    <font>
      <sz val="10"/>
      <name val="Times New Roman"/>
      <family val="1"/>
    </font>
    <font>
      <sz val="8"/>
      <color indexed="8"/>
      <name val="Times New Roman"/>
      <family val="1"/>
    </font>
    <font>
      <sz val="6"/>
      <name val="Times New Roman"/>
      <family val="1"/>
    </font>
    <font>
      <i/>
      <sz val="10"/>
      <color rgb="FF7030A0"/>
      <name val="Comic Sans MS"/>
      <family val="4"/>
    </font>
    <font>
      <sz val="8"/>
      <color rgb="FF800080"/>
      <name val="Tahoma"/>
      <family val="2"/>
    </font>
    <font>
      <sz val="8"/>
      <color rgb="FFFF0000"/>
      <name val="Arial"/>
      <family val="2"/>
    </font>
    <font>
      <sz val="11"/>
      <name val="Times New Roman"/>
      <family val="1"/>
    </font>
  </fonts>
  <fills count="7">
    <fill>
      <patternFill patternType="none"/>
    </fill>
    <fill>
      <patternFill patternType="gray125"/>
    </fill>
    <fill>
      <patternFill patternType="lightUp">
        <fgColor indexed="23"/>
      </patternFill>
    </fill>
    <fill>
      <patternFill patternType="solid">
        <fgColor indexed="22"/>
        <bgColor indexed="64"/>
      </patternFill>
    </fill>
    <fill>
      <patternFill patternType="solid">
        <fgColor indexed="65"/>
        <bgColor indexed="23"/>
      </patternFill>
    </fill>
    <fill>
      <patternFill patternType="darkVertical">
        <fgColor rgb="FF92D050"/>
      </patternFill>
    </fill>
    <fill>
      <patternFill patternType="lightUp">
        <fgColor theme="0" tint="-0.499984740745262"/>
        <bgColor indexed="65"/>
      </patternFill>
    </fill>
  </fills>
  <borders count="27">
    <border>
      <left/>
      <right/>
      <top/>
      <bottom/>
      <diagonal/>
    </border>
    <border>
      <left style="double">
        <color indexed="8"/>
      </left>
      <right/>
      <top style="double">
        <color indexed="8"/>
      </top>
      <bottom/>
      <diagonal/>
    </border>
    <border>
      <left/>
      <right/>
      <top style="double">
        <color indexed="8"/>
      </top>
      <bottom/>
      <diagonal/>
    </border>
    <border>
      <left style="double">
        <color indexed="8"/>
      </left>
      <right/>
      <top/>
      <bottom/>
      <diagonal/>
    </border>
    <border>
      <left style="double">
        <color indexed="8"/>
      </left>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top style="double">
        <color indexed="8"/>
      </top>
      <bottom/>
      <diagonal/>
    </border>
    <border>
      <left style="thin">
        <color indexed="8"/>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style="medium">
        <color indexed="8"/>
      </right>
      <top style="thin">
        <color indexed="8"/>
      </top>
      <bottom style="medium">
        <color indexed="8"/>
      </bottom>
      <diagonal/>
    </border>
    <border>
      <left/>
      <right style="thin">
        <color indexed="8"/>
      </right>
      <top/>
      <bottom/>
      <diagonal/>
    </border>
    <border>
      <left style="thin">
        <color indexed="64"/>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64"/>
      </bottom>
      <diagonal/>
    </border>
  </borders>
  <cellStyleXfs count="1">
    <xf numFmtId="0" fontId="0" fillId="0" borderId="0"/>
  </cellStyleXfs>
  <cellXfs count="476">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0" fontId="4" fillId="0" borderId="0" xfId="0" applyNumberFormat="1" applyFont="1" applyAlignment="1"/>
    <xf numFmtId="0" fontId="5" fillId="0" borderId="0" xfId="0" applyNumberFormat="1" applyFont="1" applyAlignment="1">
      <alignment horizontal="centerContinuous" wrapText="1"/>
    </xf>
    <xf numFmtId="0" fontId="6" fillId="0" borderId="0" xfId="0" applyNumberFormat="1" applyFont="1" applyAlignment="1">
      <alignment horizontal="centerContinuous" wrapText="1"/>
    </xf>
    <xf numFmtId="0" fontId="7" fillId="0" borderId="0" xfId="0" applyNumberFormat="1" applyFont="1" applyAlignment="1"/>
    <xf numFmtId="0" fontId="3" fillId="0" borderId="1" xfId="0" applyNumberFormat="1" applyFont="1" applyBorder="1" applyAlignment="1">
      <alignment horizontal="centerContinuous"/>
    </xf>
    <xf numFmtId="0" fontId="3" fillId="0" borderId="2" xfId="0" applyNumberFormat="1" applyFont="1" applyBorder="1" applyAlignment="1">
      <alignment horizontal="centerContinuous"/>
    </xf>
    <xf numFmtId="0" fontId="3" fillId="0" borderId="3" xfId="0" applyNumberFormat="1" applyFont="1" applyBorder="1" applyAlignment="1"/>
    <xf numFmtId="0" fontId="3" fillId="0" borderId="4" xfId="0" applyNumberFormat="1" applyFont="1" applyBorder="1" applyAlignment="1"/>
    <xf numFmtId="0" fontId="3" fillId="0" borderId="5" xfId="0" applyNumberFormat="1" applyFont="1" applyBorder="1" applyAlignment="1"/>
    <xf numFmtId="0" fontId="3" fillId="0" borderId="6" xfId="0" applyNumberFormat="1" applyFont="1" applyBorder="1" applyAlignment="1"/>
    <xf numFmtId="0" fontId="8" fillId="0" borderId="0" xfId="0" applyNumberFormat="1" applyFont="1" applyAlignment="1"/>
    <xf numFmtId="0" fontId="5" fillId="0" borderId="4"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0" fontId="6" fillId="0" borderId="4" xfId="0" applyNumberFormat="1" applyFont="1" applyBorder="1" applyAlignment="1">
      <alignment horizontal="center"/>
    </xf>
    <xf numFmtId="0" fontId="6" fillId="0" borderId="5" xfId="0" applyNumberFormat="1" applyFont="1" applyBorder="1" applyAlignment="1">
      <alignment horizontal="center"/>
    </xf>
    <xf numFmtId="0" fontId="6" fillId="0" borderId="6" xfId="0" applyNumberFormat="1" applyFont="1" applyBorder="1" applyAlignment="1">
      <alignment horizontal="center"/>
    </xf>
    <xf numFmtId="0" fontId="3" fillId="0" borderId="0" xfId="0" applyNumberFormat="1" applyFont="1" applyAlignment="1">
      <alignment vertical="top"/>
    </xf>
    <xf numFmtId="0" fontId="3" fillId="0" borderId="1" xfId="0" applyNumberFormat="1" applyFont="1" applyBorder="1" applyAlignment="1"/>
    <xf numFmtId="0" fontId="3" fillId="0" borderId="2" xfId="0" applyNumberFormat="1" applyFont="1" applyBorder="1" applyAlignment="1"/>
    <xf numFmtId="0" fontId="3" fillId="0" borderId="7" xfId="0" applyNumberFormat="1" applyFont="1" applyBorder="1" applyAlignment="1"/>
    <xf numFmtId="0" fontId="3" fillId="0" borderId="0" xfId="0" applyNumberFormat="1" applyFont="1" applyFill="1" applyAlignment="1"/>
    <xf numFmtId="0" fontId="3" fillId="0" borderId="8" xfId="0" applyNumberFormat="1" applyFont="1" applyFill="1" applyBorder="1" applyAlignment="1"/>
    <xf numFmtId="0" fontId="3" fillId="0" borderId="8" xfId="0" applyNumberFormat="1" applyFont="1" applyBorder="1" applyAlignment="1"/>
    <xf numFmtId="0" fontId="3" fillId="0" borderId="3" xfId="0" applyNumberFormat="1" applyFont="1" applyFill="1" applyBorder="1" applyAlignment="1"/>
    <xf numFmtId="0" fontId="3" fillId="0" borderId="0" xfId="0" applyNumberFormat="1" applyFont="1" applyAlignment="1">
      <alignment vertical="top" wrapText="1"/>
    </xf>
    <xf numFmtId="0" fontId="9" fillId="0" borderId="0" xfId="0" applyNumberFormat="1" applyFont="1" applyAlignment="1"/>
    <xf numFmtId="0" fontId="9" fillId="0" borderId="0" xfId="0" applyNumberFormat="1" applyFont="1" applyAlignment="1">
      <alignment horizontal="centerContinuous"/>
    </xf>
    <xf numFmtId="0" fontId="3" fillId="0" borderId="0" xfId="0" applyNumberFormat="1" applyFont="1" applyAlignment="1">
      <alignment horizontal="centerContinuous"/>
    </xf>
    <xf numFmtId="0" fontId="3" fillId="0" borderId="0" xfId="0" applyNumberFormat="1" applyFont="1" applyAlignment="1">
      <alignment horizontal="right" vertical="top" textRotation="180"/>
    </xf>
    <xf numFmtId="0" fontId="10" fillId="0" borderId="0" xfId="0" applyNumberFormat="1" applyFont="1" applyAlignment="1"/>
    <xf numFmtId="0" fontId="3" fillId="0" borderId="6" xfId="0" applyNumberFormat="1" applyFont="1" applyBorder="1" applyAlignment="1">
      <alignment horizontal="centerContinuous"/>
    </xf>
    <xf numFmtId="0" fontId="3" fillId="0" borderId="5" xfId="0" applyNumberFormat="1" applyFont="1" applyBorder="1" applyAlignment="1">
      <alignment horizontal="centerContinuous"/>
    </xf>
    <xf numFmtId="0" fontId="10" fillId="0" borderId="8" xfId="0" applyNumberFormat="1" applyFont="1" applyBorder="1" applyAlignment="1"/>
    <xf numFmtId="0" fontId="3" fillId="0" borderId="8" xfId="0" applyNumberFormat="1" applyFont="1" applyBorder="1" applyAlignment="1">
      <alignment horizontal="centerContinuous" wrapText="1"/>
    </xf>
    <xf numFmtId="0" fontId="3" fillId="0" borderId="0" xfId="0" applyNumberFormat="1" applyFont="1" applyAlignment="1">
      <alignment horizontal="centerContinuous" wrapText="1"/>
    </xf>
    <xf numFmtId="0" fontId="3" fillId="0" borderId="6" xfId="0" applyNumberFormat="1" applyFont="1" applyBorder="1" applyAlignment="1">
      <alignment horizontal="center"/>
    </xf>
    <xf numFmtId="0" fontId="3" fillId="0" borderId="8" xfId="0" applyNumberFormat="1" applyFont="1" applyBorder="1" applyAlignment="1">
      <alignment horizontal="center"/>
    </xf>
    <xf numFmtId="0" fontId="3" fillId="0" borderId="8" xfId="0" applyNumberFormat="1" applyFont="1" applyBorder="1" applyAlignment="1">
      <alignment horizontal="center" wrapText="1"/>
    </xf>
    <xf numFmtId="0" fontId="3" fillId="0" borderId="6" xfId="0" applyNumberFormat="1" applyFont="1" applyBorder="1" applyAlignment="1">
      <alignment horizontal="center" wrapText="1"/>
    </xf>
    <xf numFmtId="0" fontId="3" fillId="0" borderId="6" xfId="0" applyNumberFormat="1" applyFont="1" applyBorder="1" applyAlignment="1">
      <alignment horizontal="centerContinuous" wrapText="1"/>
    </xf>
    <xf numFmtId="0" fontId="3" fillId="0" borderId="5" xfId="0" applyNumberFormat="1" applyFont="1" applyBorder="1" applyAlignment="1">
      <alignment horizontal="centerContinuous" wrapText="1"/>
    </xf>
    <xf numFmtId="0" fontId="3" fillId="0" borderId="5" xfId="0" applyNumberFormat="1" applyFont="1" applyBorder="1" applyAlignment="1">
      <alignment horizontal="center"/>
    </xf>
    <xf numFmtId="3" fontId="13" fillId="0" borderId="8" xfId="0" applyNumberFormat="1" applyFont="1" applyBorder="1" applyAlignment="1" applyProtection="1">
      <protection locked="0"/>
    </xf>
    <xf numFmtId="3" fontId="10" fillId="0" borderId="0" xfId="0" applyNumberFormat="1" applyFont="1" applyAlignment="1"/>
    <xf numFmtId="3" fontId="13" fillId="0" borderId="6" xfId="0" applyNumberFormat="1" applyFont="1" applyBorder="1" applyAlignment="1" applyProtection="1">
      <protection locked="0"/>
    </xf>
    <xf numFmtId="3" fontId="13" fillId="0" borderId="5" xfId="0" applyNumberFormat="1" applyFont="1" applyBorder="1" applyAlignment="1" applyProtection="1">
      <protection locked="0"/>
    </xf>
    <xf numFmtId="3" fontId="12" fillId="0" borderId="6" xfId="0" applyNumberFormat="1" applyFont="1" applyBorder="1" applyAlignment="1"/>
    <xf numFmtId="3" fontId="12" fillId="0" borderId="5" xfId="0" applyNumberFormat="1" applyFont="1" applyBorder="1" applyAlignment="1"/>
    <xf numFmtId="3" fontId="10" fillId="0" borderId="0" xfId="0" applyNumberFormat="1" applyFont="1" applyAlignment="1">
      <alignment horizontal="center"/>
    </xf>
    <xf numFmtId="3" fontId="12" fillId="0" borderId="8" xfId="0" applyNumberFormat="1" applyFont="1" applyBorder="1" applyAlignment="1"/>
    <xf numFmtId="3" fontId="12" fillId="0" borderId="0" xfId="0" applyNumberFormat="1" applyFont="1" applyAlignment="1"/>
    <xf numFmtId="3" fontId="13" fillId="0" borderId="0" xfId="0" applyNumberFormat="1" applyFont="1" applyAlignment="1" applyProtection="1">
      <protection locked="0"/>
    </xf>
    <xf numFmtId="3" fontId="10" fillId="0" borderId="0" xfId="0" applyNumberFormat="1" applyFont="1" applyAlignment="1">
      <alignment horizontal="centerContinuous" vertical="top" wrapText="1"/>
    </xf>
    <xf numFmtId="3" fontId="10" fillId="0" borderId="5" xfId="0" applyNumberFormat="1" applyFont="1" applyBorder="1" applyAlignment="1"/>
    <xf numFmtId="3" fontId="13" fillId="0" borderId="6" xfId="0" applyNumberFormat="1" applyFont="1" applyBorder="1" applyAlignment="1"/>
    <xf numFmtId="3" fontId="13" fillId="0" borderId="5" xfId="0" applyNumberFormat="1" applyFont="1" applyBorder="1" applyAlignment="1"/>
    <xf numFmtId="3" fontId="13" fillId="0" borderId="8" xfId="0" applyNumberFormat="1" applyFont="1" applyBorder="1" applyAlignment="1"/>
    <xf numFmtId="3" fontId="13" fillId="0" borderId="0" xfId="0" applyNumberFormat="1" applyFont="1" applyAlignment="1"/>
    <xf numFmtId="0" fontId="10" fillId="0" borderId="5" xfId="0" applyNumberFormat="1" applyFont="1" applyBorder="1" applyAlignment="1"/>
    <xf numFmtId="3" fontId="15" fillId="0" borderId="5" xfId="0" applyNumberFormat="1" applyFont="1" applyBorder="1" applyAlignment="1">
      <alignment horizontal="center" wrapText="1"/>
    </xf>
    <xf numFmtId="3" fontId="18" fillId="0" borderId="0" xfId="0" applyNumberFormat="1" applyFont="1" applyAlignment="1">
      <alignment vertical="top" wrapText="1"/>
    </xf>
    <xf numFmtId="9" fontId="13" fillId="0" borderId="0" xfId="0" applyNumberFormat="1" applyFont="1" applyAlignment="1" applyProtection="1">
      <protection locked="0"/>
    </xf>
    <xf numFmtId="9" fontId="12" fillId="0" borderId="0" xfId="0" applyNumberFormat="1" applyFont="1" applyAlignment="1"/>
    <xf numFmtId="9" fontId="12" fillId="0" borderId="0" xfId="0" applyNumberFormat="1" applyFont="1" applyAlignment="1" applyProtection="1">
      <protection locked="0"/>
    </xf>
    <xf numFmtId="3" fontId="18" fillId="0" borderId="5" xfId="0" applyNumberFormat="1" applyFont="1" applyBorder="1" applyAlignment="1">
      <alignment vertical="top" wrapText="1"/>
    </xf>
    <xf numFmtId="9" fontId="13" fillId="0" borderId="5" xfId="0" applyNumberFormat="1" applyFont="1" applyBorder="1" applyAlignment="1" applyProtection="1">
      <protection locked="0"/>
    </xf>
    <xf numFmtId="9" fontId="12" fillId="0" borderId="5" xfId="0" applyNumberFormat="1" applyFont="1" applyBorder="1" applyAlignment="1"/>
    <xf numFmtId="9" fontId="12" fillId="0" borderId="5" xfId="0" applyNumberFormat="1" applyFont="1" applyBorder="1" applyAlignment="1" applyProtection="1">
      <protection locked="0"/>
    </xf>
    <xf numFmtId="3" fontId="2" fillId="0" borderId="0" xfId="0" applyNumberFormat="1" applyFont="1" applyAlignment="1"/>
    <xf numFmtId="0" fontId="19" fillId="0" borderId="0" xfId="0" applyNumberFormat="1" applyFont="1" applyAlignment="1"/>
    <xf numFmtId="0" fontId="8" fillId="0" borderId="0" xfId="0" applyNumberFormat="1" applyFont="1" applyAlignment="1">
      <alignment horizontal="center"/>
    </xf>
    <xf numFmtId="0" fontId="20" fillId="0" borderId="0" xfId="0" applyNumberFormat="1" applyFont="1" applyAlignment="1"/>
    <xf numFmtId="0" fontId="16" fillId="0" borderId="0" xfId="0" applyNumberFormat="1" applyFont="1" applyAlignment="1"/>
    <xf numFmtId="0" fontId="21" fillId="0" borderId="0" xfId="0" applyNumberFormat="1" applyFont="1" applyAlignment="1"/>
    <xf numFmtId="0" fontId="3" fillId="0" borderId="0" xfId="0" applyNumberFormat="1" applyFont="1" applyAlignment="1">
      <alignment horizontal="center"/>
    </xf>
    <xf numFmtId="10" fontId="3" fillId="0" borderId="0" xfId="0" applyNumberFormat="1" applyFont="1" applyAlignment="1"/>
    <xf numFmtId="0" fontId="3" fillId="0" borderId="0" xfId="0" applyNumberFormat="1" applyFont="1" applyAlignment="1">
      <alignment horizontal="right"/>
    </xf>
    <xf numFmtId="3" fontId="22" fillId="0" borderId="6" xfId="0" applyNumberFormat="1" applyFont="1" applyBorder="1" applyAlignment="1" applyProtection="1">
      <protection locked="0"/>
    </xf>
    <xf numFmtId="3" fontId="22" fillId="0" borderId="5" xfId="0" applyNumberFormat="1" applyFont="1" applyBorder="1" applyAlignment="1" applyProtection="1">
      <protection locked="0"/>
    </xf>
    <xf numFmtId="3" fontId="23" fillId="0" borderId="6" xfId="0" applyNumberFormat="1" applyFont="1" applyBorder="1" applyAlignment="1"/>
    <xf numFmtId="3" fontId="23" fillId="0" borderId="5" xfId="0" applyNumberFormat="1" applyFont="1" applyBorder="1" applyAlignment="1"/>
    <xf numFmtId="0" fontId="3" fillId="0" borderId="8" xfId="0" applyNumberFormat="1" applyFont="1" applyBorder="1" applyAlignment="1">
      <alignment vertical="center"/>
    </xf>
    <xf numFmtId="164" fontId="13" fillId="0" borderId="0" xfId="0" applyNumberFormat="1" applyFont="1" applyAlignment="1" applyProtection="1">
      <protection locked="0"/>
    </xf>
    <xf numFmtId="164" fontId="24" fillId="0" borderId="0" xfId="0" applyNumberFormat="1" applyFont="1" applyAlignment="1"/>
    <xf numFmtId="10" fontId="13" fillId="0" borderId="0" xfId="0" applyNumberFormat="1" applyFont="1" applyAlignment="1"/>
    <xf numFmtId="3" fontId="24" fillId="0" borderId="8" xfId="0" applyNumberFormat="1" applyFont="1" applyBorder="1" applyAlignment="1"/>
    <xf numFmtId="3" fontId="24" fillId="0" borderId="0" xfId="0" applyNumberFormat="1" applyFont="1" applyAlignment="1"/>
    <xf numFmtId="3" fontId="24" fillId="0" borderId="6" xfId="0" applyNumberFormat="1" applyFont="1" applyBorder="1" applyAlignment="1"/>
    <xf numFmtId="3" fontId="24" fillId="0" borderId="5" xfId="0" applyNumberFormat="1" applyFont="1" applyBorder="1" applyAlignment="1"/>
    <xf numFmtId="0" fontId="3" fillId="0" borderId="8" xfId="0" applyNumberFormat="1" applyFont="1" applyBorder="1" applyAlignment="1">
      <alignment vertical="top"/>
    </xf>
    <xf numFmtId="0" fontId="3" fillId="0" borderId="0" xfId="0" applyNumberFormat="1" applyFont="1" applyAlignment="1">
      <alignment horizontal="left" wrapText="1"/>
    </xf>
    <xf numFmtId="164" fontId="13" fillId="0" borderId="8" xfId="0" applyNumberFormat="1" applyFont="1" applyBorder="1" applyAlignment="1" applyProtection="1">
      <protection locked="0"/>
    </xf>
    <xf numFmtId="164" fontId="13" fillId="0" borderId="5" xfId="0" applyNumberFormat="1" applyFont="1" applyBorder="1" applyAlignment="1" applyProtection="1">
      <protection locked="0"/>
    </xf>
    <xf numFmtId="0" fontId="3" fillId="0" borderId="5" xfId="0" applyNumberFormat="1" applyFont="1" applyBorder="1" applyAlignment="1">
      <alignment vertical="top"/>
    </xf>
    <xf numFmtId="0" fontId="3" fillId="0" borderId="5" xfId="0" applyNumberFormat="1" applyFont="1" applyBorder="1" applyAlignment="1">
      <alignment horizontal="left" wrapText="1"/>
    </xf>
    <xf numFmtId="164" fontId="3" fillId="0" borderId="5" xfId="0" applyNumberFormat="1" applyFont="1" applyBorder="1" applyAlignment="1"/>
    <xf numFmtId="3" fontId="17" fillId="0" borderId="6" xfId="0" applyNumberFormat="1" applyFont="1" applyBorder="1" applyAlignment="1" applyProtection="1">
      <protection locked="0"/>
    </xf>
    <xf numFmtId="3" fontId="26" fillId="0" borderId="5" xfId="0" applyNumberFormat="1" applyFont="1" applyBorder="1" applyAlignment="1" applyProtection="1">
      <protection locked="0"/>
    </xf>
    <xf numFmtId="3" fontId="10" fillId="0" borderId="8" xfId="0" applyNumberFormat="1" applyFont="1" applyBorder="1" applyAlignment="1" applyProtection="1">
      <protection locked="0"/>
    </xf>
    <xf numFmtId="3" fontId="10" fillId="0" borderId="0" xfId="0" applyNumberFormat="1" applyFont="1" applyAlignment="1" applyProtection="1">
      <protection locked="0"/>
    </xf>
    <xf numFmtId="3" fontId="10" fillId="0" borderId="8" xfId="0" applyNumberFormat="1" applyFont="1" applyBorder="1" applyAlignment="1"/>
    <xf numFmtId="166" fontId="11" fillId="0" borderId="0" xfId="0" applyNumberFormat="1" applyFont="1" applyAlignment="1"/>
    <xf numFmtId="0" fontId="3" fillId="0" borderId="0" xfId="0" applyNumberFormat="1" applyFont="1" applyAlignment="1">
      <alignment horizontal="right" wrapText="1"/>
    </xf>
    <xf numFmtId="0" fontId="27" fillId="0" borderId="0" xfId="0" applyNumberFormat="1" applyFont="1" applyAlignment="1"/>
    <xf numFmtId="0" fontId="28" fillId="0" borderId="0" xfId="0" applyNumberFormat="1" applyFont="1" applyAlignment="1"/>
    <xf numFmtId="0" fontId="29" fillId="0" borderId="0" xfId="0" applyNumberFormat="1" applyFont="1" applyAlignment="1">
      <alignment horizontal="centerContinuous"/>
    </xf>
    <xf numFmtId="0" fontId="30" fillId="0" borderId="0" xfId="0" applyNumberFormat="1" applyFont="1" applyAlignment="1">
      <alignment horizontal="left" vertical="top" textRotation="180"/>
    </xf>
    <xf numFmtId="0" fontId="31" fillId="0" borderId="0" xfId="0" applyNumberFormat="1" applyFont="1" applyAlignment="1">
      <alignment horizontal="centerContinuous"/>
    </xf>
    <xf numFmtId="0" fontId="30" fillId="0" borderId="0" xfId="0" applyNumberFormat="1" applyFont="1" applyAlignment="1">
      <alignment horizontal="centerContinuous"/>
    </xf>
    <xf numFmtId="0" fontId="28" fillId="0" borderId="9" xfId="0" applyNumberFormat="1" applyFont="1" applyBorder="1" applyAlignment="1">
      <alignment vertical="center"/>
    </xf>
    <xf numFmtId="0" fontId="29" fillId="0" borderId="10" xfId="0" applyNumberFormat="1" applyFont="1" applyBorder="1" applyAlignment="1">
      <alignment horizontal="centerContinuous" vertical="center"/>
    </xf>
    <xf numFmtId="0" fontId="30" fillId="0" borderId="11" xfId="0" applyNumberFormat="1" applyFont="1" applyBorder="1" applyAlignment="1">
      <alignment horizontal="left" vertical="top" textRotation="180"/>
    </xf>
    <xf numFmtId="0" fontId="28" fillId="0" borderId="9" xfId="0" applyNumberFormat="1" applyFont="1" applyBorder="1" applyAlignment="1"/>
    <xf numFmtId="0" fontId="30" fillId="0" borderId="10" xfId="0" applyNumberFormat="1" applyFont="1" applyBorder="1" applyAlignment="1">
      <alignment horizontal="center"/>
    </xf>
    <xf numFmtId="0" fontId="30" fillId="0" borderId="12" xfId="0" applyNumberFormat="1" applyFont="1" applyBorder="1" applyAlignment="1">
      <alignment horizontal="center"/>
    </xf>
    <xf numFmtId="0" fontId="30" fillId="0" borderId="12" xfId="0" applyNumberFormat="1" applyFont="1" applyBorder="1" applyAlignment="1">
      <alignment horizontal="centerContinuous"/>
    </xf>
    <xf numFmtId="0" fontId="30" fillId="0" borderId="10" xfId="0" applyNumberFormat="1" applyFont="1" applyBorder="1" applyAlignment="1">
      <alignment horizontal="centerContinuous"/>
    </xf>
    <xf numFmtId="0" fontId="30" fillId="0" borderId="12" xfId="0" applyNumberFormat="1" applyFont="1" applyBorder="1" applyAlignment="1"/>
    <xf numFmtId="0" fontId="30" fillId="0" borderId="11" xfId="0" applyNumberFormat="1" applyFont="1" applyBorder="1" applyAlignment="1"/>
    <xf numFmtId="0" fontId="28" fillId="0" borderId="11" xfId="0" applyNumberFormat="1" applyFont="1" applyBorder="1" applyAlignment="1"/>
    <xf numFmtId="0" fontId="30" fillId="0" borderId="0" xfId="0" applyNumberFormat="1" applyFont="1" applyAlignment="1">
      <alignment horizontal="center"/>
    </xf>
    <xf numFmtId="0" fontId="30" fillId="0" borderId="8" xfId="0" applyNumberFormat="1" applyFont="1" applyBorder="1" applyAlignment="1">
      <alignment horizontal="center"/>
    </xf>
    <xf numFmtId="0" fontId="30" fillId="0" borderId="6" xfId="0" applyNumberFormat="1" applyFont="1" applyBorder="1" applyAlignment="1">
      <alignment horizontal="center"/>
    </xf>
    <xf numFmtId="0" fontId="30" fillId="0" borderId="13" xfId="0" applyNumberFormat="1" applyFont="1" applyBorder="1" applyAlignment="1">
      <alignment vertical="center"/>
    </xf>
    <xf numFmtId="167" fontId="25" fillId="0" borderId="5" xfId="0" applyNumberFormat="1" applyFont="1" applyBorder="1" applyAlignment="1"/>
    <xf numFmtId="0" fontId="25" fillId="0" borderId="6" xfId="0" applyNumberFormat="1" applyFont="1" applyBorder="1" applyAlignment="1"/>
    <xf numFmtId="3" fontId="25" fillId="2" borderId="6" xfId="0" applyNumberFormat="1" applyFont="1" applyFill="1" applyBorder="1" applyAlignment="1"/>
    <xf numFmtId="3" fontId="32" fillId="0" borderId="6" xfId="0" applyNumberFormat="1" applyFont="1" applyBorder="1" applyAlignment="1"/>
    <xf numFmtId="3" fontId="25" fillId="2" borderId="5" xfId="0" applyNumberFormat="1" applyFont="1" applyFill="1" applyBorder="1" applyAlignment="1"/>
    <xf numFmtId="167" fontId="30" fillId="0" borderId="5" xfId="0" applyNumberFormat="1" applyFont="1" applyBorder="1" applyAlignment="1">
      <alignment horizontal="center" vertical="center"/>
    </xf>
    <xf numFmtId="0" fontId="30" fillId="0" borderId="9" xfId="0" applyNumberFormat="1" applyFont="1" applyBorder="1" applyAlignment="1">
      <alignment horizontal="centerContinuous" vertical="center"/>
    </xf>
    <xf numFmtId="167" fontId="29" fillId="0" borderId="10" xfId="0" applyNumberFormat="1" applyFont="1" applyBorder="1" applyAlignment="1">
      <alignment horizontal="centerContinuous" vertical="center"/>
    </xf>
    <xf numFmtId="167" fontId="30" fillId="0" borderId="10" xfId="0" applyNumberFormat="1" applyFont="1" applyBorder="1" applyAlignment="1">
      <alignment horizontal="centerContinuous" vertical="center"/>
    </xf>
    <xf numFmtId="3" fontId="30" fillId="0" borderId="10" xfId="0" applyNumberFormat="1" applyFont="1" applyBorder="1" applyAlignment="1">
      <alignment horizontal="centerContinuous" vertical="center"/>
    </xf>
    <xf numFmtId="0" fontId="30" fillId="0" borderId="9" xfId="0" applyNumberFormat="1" applyFont="1" applyBorder="1" applyAlignment="1"/>
    <xf numFmtId="167" fontId="30" fillId="0" borderId="10" xfId="0" applyNumberFormat="1" applyFont="1" applyBorder="1" applyAlignment="1"/>
    <xf numFmtId="3" fontId="33" fillId="0" borderId="12" xfId="0" applyNumberFormat="1" applyFont="1" applyBorder="1" applyAlignment="1">
      <alignment horizontal="centerContinuous"/>
    </xf>
    <xf numFmtId="3" fontId="33" fillId="0" borderId="10" xfId="0" applyNumberFormat="1" applyFont="1" applyBorder="1" applyAlignment="1">
      <alignment horizontal="centerContinuous"/>
    </xf>
    <xf numFmtId="3" fontId="30" fillId="0" borderId="12" xfId="0" applyNumberFormat="1" applyFont="1" applyBorder="1" applyAlignment="1">
      <alignment horizontal="center"/>
    </xf>
    <xf numFmtId="0" fontId="30" fillId="0" borderId="11" xfId="0" applyNumberFormat="1" applyFont="1" applyBorder="1" applyAlignment="1">
      <alignment vertical="center"/>
    </xf>
    <xf numFmtId="167" fontId="30" fillId="0" borderId="0" xfId="0" applyNumberFormat="1" applyFont="1" applyAlignment="1">
      <alignment vertical="center"/>
    </xf>
    <xf numFmtId="167" fontId="30" fillId="0" borderId="0" xfId="0" applyNumberFormat="1" applyFont="1" applyAlignment="1"/>
    <xf numFmtId="3" fontId="30" fillId="0" borderId="6" xfId="0" applyNumberFormat="1" applyFont="1" applyBorder="1" applyAlignment="1">
      <alignment horizontal="center"/>
    </xf>
    <xf numFmtId="3" fontId="30" fillId="0" borderId="5" xfId="0" applyNumberFormat="1" applyFont="1" applyBorder="1" applyAlignment="1">
      <alignment horizontal="center"/>
    </xf>
    <xf numFmtId="3" fontId="30" fillId="0" borderId="8" xfId="0" applyNumberFormat="1" applyFont="1" applyBorder="1" applyAlignment="1">
      <alignment horizontal="center"/>
    </xf>
    <xf numFmtId="0" fontId="30" fillId="0" borderId="13" xfId="0" applyNumberFormat="1" applyFont="1" applyBorder="1" applyAlignment="1"/>
    <xf numFmtId="3" fontId="30" fillId="0" borderId="5" xfId="0" applyNumberFormat="1" applyFont="1" applyBorder="1" applyAlignment="1">
      <alignment vertical="center"/>
    </xf>
    <xf numFmtId="3" fontId="32" fillId="0" borderId="5" xfId="0" applyNumberFormat="1" applyFont="1" applyBorder="1" applyAlignment="1"/>
    <xf numFmtId="165" fontId="33" fillId="0" borderId="0" xfId="0" applyNumberFormat="1" applyFont="1" applyAlignment="1"/>
    <xf numFmtId="166" fontId="33" fillId="0" borderId="0" xfId="0" applyNumberFormat="1" applyFont="1" applyAlignment="1">
      <alignment horizontal="left"/>
    </xf>
    <xf numFmtId="3" fontId="34" fillId="0" borderId="0" xfId="0" applyNumberFormat="1" applyFont="1" applyAlignment="1">
      <alignment horizontal="centerContinuous"/>
    </xf>
    <xf numFmtId="3" fontId="28" fillId="0" borderId="0" xfId="0" applyNumberFormat="1" applyFont="1" applyAlignment="1">
      <alignment horizontal="centerContinuous"/>
    </xf>
    <xf numFmtId="3" fontId="31" fillId="0" borderId="0" xfId="0" applyNumberFormat="1" applyFont="1" applyAlignment="1">
      <alignment horizontal="centerContinuous"/>
    </xf>
    <xf numFmtId="0" fontId="34" fillId="0" borderId="0" xfId="0" applyNumberFormat="1" applyFont="1" applyAlignment="1"/>
    <xf numFmtId="3" fontId="28" fillId="0" borderId="0" xfId="0" applyNumberFormat="1" applyFont="1" applyAlignment="1"/>
    <xf numFmtId="3" fontId="29" fillId="0" borderId="10" xfId="0" applyNumberFormat="1" applyFont="1" applyBorder="1" applyAlignment="1">
      <alignment horizontal="centerContinuous" vertical="center"/>
    </xf>
    <xf numFmtId="0" fontId="30" fillId="0" borderId="9" xfId="0" applyNumberFormat="1" applyFont="1" applyBorder="1" applyAlignment="1">
      <alignment horizontal="centerContinuous"/>
    </xf>
    <xf numFmtId="3" fontId="30" fillId="0" borderId="10" xfId="0" applyNumberFormat="1" applyFont="1" applyBorder="1" applyAlignment="1">
      <alignment horizontal="centerContinuous"/>
    </xf>
    <xf numFmtId="3" fontId="32" fillId="0" borderId="5" xfId="0" applyNumberFormat="1" applyFont="1" applyBorder="1" applyAlignment="1">
      <alignment vertical="center"/>
    </xf>
    <xf numFmtId="3" fontId="30" fillId="0" borderId="10" xfId="0" applyNumberFormat="1" applyFont="1" applyBorder="1" applyAlignment="1"/>
    <xf numFmtId="3" fontId="33" fillId="0" borderId="12" xfId="0" applyNumberFormat="1" applyFont="1" applyBorder="1" applyAlignment="1">
      <alignment horizontal="center"/>
    </xf>
    <xf numFmtId="3" fontId="29" fillId="0" borderId="10" xfId="0" applyNumberFormat="1" applyFont="1" applyBorder="1" applyAlignment="1">
      <alignment horizontal="centerContinuous"/>
    </xf>
    <xf numFmtId="3" fontId="30" fillId="0" borderId="12" xfId="0" applyNumberFormat="1" applyFont="1" applyBorder="1" applyAlignment="1">
      <alignment horizontal="centerContinuous"/>
    </xf>
    <xf numFmtId="3" fontId="29" fillId="0" borderId="0" xfId="0" applyNumberFormat="1" applyFont="1" applyAlignment="1">
      <alignment horizontal="centerContinuous"/>
    </xf>
    <xf numFmtId="0" fontId="30" fillId="0" borderId="9" xfId="0" applyNumberFormat="1" applyFont="1" applyBorder="1" applyAlignment="1">
      <alignment vertical="center"/>
    </xf>
    <xf numFmtId="0" fontId="30" fillId="0" borderId="10" xfId="0" applyNumberFormat="1" applyFont="1" applyBorder="1" applyAlignment="1">
      <alignment vertical="center"/>
    </xf>
    <xf numFmtId="0" fontId="35" fillId="0" borderId="10" xfId="0" applyNumberFormat="1" applyFont="1" applyBorder="1" applyAlignment="1">
      <alignment horizontal="left" vertical="center" wrapText="1"/>
    </xf>
    <xf numFmtId="0" fontId="30" fillId="0" borderId="12" xfId="0" applyNumberFormat="1" applyFont="1" applyBorder="1" applyAlignment="1">
      <alignment vertical="center"/>
    </xf>
    <xf numFmtId="0" fontId="36" fillId="0" borderId="10" xfId="0" applyNumberFormat="1" applyFont="1" applyBorder="1" applyAlignment="1">
      <alignment vertical="center"/>
    </xf>
    <xf numFmtId="0" fontId="30" fillId="0" borderId="5" xfId="0" applyNumberFormat="1" applyFont="1" applyBorder="1" applyAlignment="1"/>
    <xf numFmtId="0" fontId="37" fillId="0" borderId="5" xfId="0" applyNumberFormat="1" applyFont="1" applyBorder="1" applyAlignment="1"/>
    <xf numFmtId="0" fontId="38" fillId="0" borderId="11" xfId="0" applyNumberFormat="1" applyFont="1" applyBorder="1" applyAlignment="1"/>
    <xf numFmtId="0" fontId="38" fillId="0" borderId="0" xfId="0" applyNumberFormat="1" applyFont="1" applyAlignment="1"/>
    <xf numFmtId="0" fontId="37" fillId="0" borderId="0" xfId="0" applyNumberFormat="1" applyFont="1" applyAlignment="1"/>
    <xf numFmtId="0" fontId="34" fillId="0" borderId="0" xfId="0" applyNumberFormat="1" applyFont="1" applyAlignment="1">
      <alignment horizontal="centerContinuous"/>
    </xf>
    <xf numFmtId="0" fontId="28" fillId="0" borderId="0" xfId="0" applyNumberFormat="1" applyFont="1" applyAlignment="1">
      <alignment horizontal="centerContinuous"/>
    </xf>
    <xf numFmtId="0" fontId="33" fillId="0" borderId="0" xfId="0" applyNumberFormat="1" applyFont="1" applyAlignment="1"/>
    <xf numFmtId="0" fontId="34" fillId="0" borderId="0" xfId="0" applyNumberFormat="1" applyFont="1" applyAlignment="1">
      <alignment vertical="top"/>
    </xf>
    <xf numFmtId="0" fontId="33" fillId="0" borderId="0" xfId="0" applyNumberFormat="1" applyFont="1" applyAlignment="1">
      <alignment horizontal="right" vertical="top"/>
    </xf>
    <xf numFmtId="0" fontId="39" fillId="0" borderId="0" xfId="0" applyNumberFormat="1" applyFont="1" applyAlignment="1">
      <alignment horizontal="centerContinuous"/>
    </xf>
    <xf numFmtId="0" fontId="40" fillId="0" borderId="0" xfId="0" applyNumberFormat="1" applyFont="1" applyAlignment="1">
      <alignment horizontal="centerContinuous"/>
    </xf>
    <xf numFmtId="0" fontId="29" fillId="3" borderId="6" xfId="0" applyNumberFormat="1" applyFont="1" applyFill="1" applyBorder="1" applyAlignment="1">
      <alignment vertical="top"/>
    </xf>
    <xf numFmtId="0" fontId="29" fillId="3" borderId="5" xfId="0" applyNumberFormat="1" applyFont="1" applyFill="1" applyBorder="1" applyAlignment="1">
      <alignment vertical="top"/>
    </xf>
    <xf numFmtId="0" fontId="30" fillId="3" borderId="6" xfId="0" applyNumberFormat="1" applyFont="1" applyFill="1" applyBorder="1" applyAlignment="1">
      <alignment vertical="top"/>
    </xf>
    <xf numFmtId="0" fontId="30" fillId="3" borderId="5" xfId="0" applyNumberFormat="1" applyFont="1" applyFill="1" applyBorder="1" applyAlignment="1">
      <alignment vertical="top"/>
    </xf>
    <xf numFmtId="0" fontId="33" fillId="0" borderId="8" xfId="0" applyNumberFormat="1" applyFont="1" applyBorder="1" applyAlignment="1"/>
    <xf numFmtId="0" fontId="39" fillId="0" borderId="0" xfId="0" applyNumberFormat="1" applyFont="1" applyAlignment="1">
      <alignment horizontal="centerContinuous" vertical="top"/>
    </xf>
    <xf numFmtId="0" fontId="40" fillId="0" borderId="0" xfId="0" applyNumberFormat="1" applyFont="1" applyAlignment="1">
      <alignment horizontal="centerContinuous" vertical="top"/>
    </xf>
    <xf numFmtId="0" fontId="30" fillId="3" borderId="8" xfId="0" applyNumberFormat="1" applyFont="1" applyFill="1" applyBorder="1" applyAlignment="1"/>
    <xf numFmtId="0" fontId="30" fillId="3" borderId="0" xfId="0" applyNumberFormat="1" applyFont="1" applyFill="1" applyAlignment="1"/>
    <xf numFmtId="0" fontId="29" fillId="3" borderId="6" xfId="0" applyNumberFormat="1" applyFont="1" applyFill="1" applyBorder="1" applyAlignment="1">
      <alignment horizontal="centerContinuous" vertical="top"/>
    </xf>
    <xf numFmtId="0" fontId="29" fillId="3" borderId="5" xfId="0" applyNumberFormat="1" applyFont="1" applyFill="1" applyBorder="1" applyAlignment="1">
      <alignment horizontal="centerContinuous"/>
    </xf>
    <xf numFmtId="0" fontId="30" fillId="3" borderId="8" xfId="0" applyNumberFormat="1" applyFont="1" applyFill="1" applyBorder="1" applyAlignment="1">
      <alignment horizontal="centerContinuous"/>
    </xf>
    <xf numFmtId="0" fontId="30" fillId="3" borderId="0" xfId="0" applyNumberFormat="1" applyFont="1" applyFill="1" applyAlignment="1">
      <alignment horizontal="centerContinuous"/>
    </xf>
    <xf numFmtId="0" fontId="29" fillId="3" borderId="6" xfId="0" applyNumberFormat="1" applyFont="1" applyFill="1" applyBorder="1" applyAlignment="1"/>
    <xf numFmtId="0" fontId="30" fillId="3" borderId="5" xfId="0" applyNumberFormat="1" applyFont="1" applyFill="1" applyBorder="1" applyAlignment="1"/>
    <xf numFmtId="0" fontId="30" fillId="3" borderId="6" xfId="0" applyNumberFormat="1" applyFont="1" applyFill="1" applyBorder="1" applyAlignment="1"/>
    <xf numFmtId="0" fontId="30" fillId="3" borderId="5" xfId="0" applyNumberFormat="1" applyFont="1" applyFill="1" applyBorder="1" applyAlignment="1">
      <alignment horizontal="centerContinuous"/>
    </xf>
    <xf numFmtId="0" fontId="29" fillId="3" borderId="5" xfId="0" applyNumberFormat="1" applyFont="1" applyFill="1" applyBorder="1" applyAlignment="1"/>
    <xf numFmtId="0" fontId="29" fillId="3" borderId="6" xfId="0" applyNumberFormat="1" applyFont="1" applyFill="1" applyBorder="1" applyAlignment="1">
      <alignment horizontal="centerContinuous"/>
    </xf>
    <xf numFmtId="0" fontId="41" fillId="3" borderId="8" xfId="0" applyNumberFormat="1" applyFont="1" applyFill="1" applyBorder="1" applyAlignment="1"/>
    <xf numFmtId="0" fontId="41" fillId="3" borderId="0" xfId="0" applyNumberFormat="1" applyFont="1" applyFill="1" applyAlignment="1"/>
    <xf numFmtId="0" fontId="34" fillId="3" borderId="5" xfId="0" applyNumberFormat="1" applyFont="1" applyFill="1" applyBorder="1" applyAlignment="1"/>
    <xf numFmtId="0" fontId="29" fillId="3" borderId="8" xfId="0" applyNumberFormat="1" applyFont="1" applyFill="1" applyBorder="1" applyAlignment="1"/>
    <xf numFmtId="0" fontId="29" fillId="3" borderId="0" xfId="0" applyNumberFormat="1" applyFont="1" applyFill="1" applyAlignment="1"/>
    <xf numFmtId="0" fontId="29" fillId="3" borderId="6" xfId="0" applyNumberFormat="1" applyFont="1" applyFill="1" applyBorder="1" applyAlignment="1">
      <alignment vertical="center"/>
    </xf>
    <xf numFmtId="0" fontId="29" fillId="3" borderId="5" xfId="0" applyNumberFormat="1" applyFont="1" applyFill="1" applyBorder="1" applyAlignment="1">
      <alignment vertical="center"/>
    </xf>
    <xf numFmtId="0" fontId="29" fillId="3" borderId="6" xfId="0" applyNumberFormat="1" applyFont="1" applyFill="1" applyBorder="1" applyAlignment="1">
      <alignment horizontal="centerContinuous" wrapText="1"/>
    </xf>
    <xf numFmtId="0" fontId="29" fillId="3" borderId="5" xfId="0" applyNumberFormat="1" applyFont="1" applyFill="1" applyBorder="1" applyAlignment="1">
      <alignment horizontal="centerContinuous" wrapText="1"/>
    </xf>
    <xf numFmtId="3" fontId="42" fillId="0" borderId="5" xfId="0" applyNumberFormat="1" applyFont="1" applyBorder="1" applyAlignment="1"/>
    <xf numFmtId="0" fontId="30" fillId="0" borderId="8" xfId="0" applyNumberFormat="1" applyFont="1" applyBorder="1" applyAlignment="1"/>
    <xf numFmtId="0" fontId="43" fillId="0" borderId="0" xfId="0" applyNumberFormat="1" applyFont="1" applyAlignment="1"/>
    <xf numFmtId="3" fontId="32" fillId="0" borderId="14" xfId="0" applyNumberFormat="1" applyFont="1" applyBorder="1" applyAlignment="1"/>
    <xf numFmtId="3" fontId="51" fillId="0" borderId="0" xfId="0" applyNumberFormat="1" applyFont="1" applyBorder="1" applyAlignment="1">
      <alignment horizontal="centerContinuous" vertical="top" wrapText="1"/>
    </xf>
    <xf numFmtId="0" fontId="0" fillId="0" borderId="0" xfId="0" applyBorder="1" applyAlignment="1">
      <alignment horizontal="centerContinuous" vertical="top" wrapText="1"/>
    </xf>
    <xf numFmtId="0" fontId="51" fillId="0" borderId="8" xfId="0" applyNumberFormat="1" applyFont="1" applyFill="1" applyBorder="1" applyAlignment="1">
      <alignment horizontal="left" vertical="top" wrapText="1"/>
    </xf>
    <xf numFmtId="0" fontId="51" fillId="0" borderId="8" xfId="0" applyNumberFormat="1" applyFont="1" applyFill="1" applyBorder="1" applyAlignment="1">
      <alignment horizontal="centerContinuous" vertical="top" wrapText="1"/>
    </xf>
    <xf numFmtId="3" fontId="53" fillId="0" borderId="0" xfId="0" applyNumberFormat="1" applyFont="1" applyFill="1" applyBorder="1" applyAlignment="1"/>
    <xf numFmtId="3" fontId="12" fillId="0" borderId="8" xfId="0" applyNumberFormat="1" applyFont="1" applyFill="1" applyBorder="1" applyAlignment="1"/>
    <xf numFmtId="3" fontId="12" fillId="0" borderId="0" xfId="0" applyNumberFormat="1" applyFont="1" applyFill="1" applyBorder="1" applyAlignment="1"/>
    <xf numFmtId="3" fontId="53" fillId="0" borderId="15" xfId="0" applyNumberFormat="1" applyFont="1" applyFill="1" applyBorder="1" applyAlignment="1"/>
    <xf numFmtId="0" fontId="14" fillId="0" borderId="8" xfId="0" applyNumberFormat="1" applyFont="1" applyFill="1" applyBorder="1" applyAlignment="1">
      <alignment horizontal="left" vertical="top"/>
    </xf>
    <xf numFmtId="3" fontId="15"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3" fontId="12" fillId="0" borderId="15" xfId="0" applyNumberFormat="1" applyFont="1" applyFill="1" applyBorder="1" applyAlignment="1"/>
    <xf numFmtId="0" fontId="47" fillId="0" borderId="8" xfId="0" applyNumberFormat="1" applyFont="1" applyBorder="1" applyAlignment="1">
      <alignment horizontal="left" vertical="top" wrapText="1"/>
    </xf>
    <xf numFmtId="0" fontId="14" fillId="0" borderId="8" xfId="0" applyNumberFormat="1" applyFont="1" applyBorder="1" applyAlignment="1">
      <alignment horizontal="left" vertical="top"/>
    </xf>
    <xf numFmtId="0" fontId="47" fillId="0" borderId="8" xfId="0" applyNumberFormat="1" applyFont="1" applyBorder="1" applyAlignment="1">
      <alignment horizontal="centerContinuous" vertical="top" wrapText="1"/>
    </xf>
    <xf numFmtId="0" fontId="51" fillId="0" borderId="8" xfId="0" applyNumberFormat="1" applyFont="1" applyBorder="1" applyAlignment="1">
      <alignment horizontal="centerContinuous" vertical="top" wrapText="1"/>
    </xf>
    <xf numFmtId="0" fontId="51" fillId="0" borderId="8" xfId="0" applyNumberFormat="1" applyFont="1" applyBorder="1" applyAlignment="1">
      <alignment horizontal="left" vertical="top"/>
    </xf>
    <xf numFmtId="3" fontId="47" fillId="0" borderId="0" xfId="0" applyNumberFormat="1" applyFont="1" applyBorder="1" applyAlignment="1">
      <alignment horizontal="centerContinuous" vertical="top" wrapText="1"/>
    </xf>
    <xf numFmtId="3" fontId="10" fillId="0" borderId="0" xfId="0" applyNumberFormat="1" applyFont="1" applyBorder="1" applyAlignment="1">
      <alignment horizontal="centerContinuous" vertical="top" wrapText="1"/>
    </xf>
    <xf numFmtId="0" fontId="47" fillId="0" borderId="8" xfId="0" applyNumberFormat="1" applyFont="1" applyBorder="1" applyAlignment="1">
      <alignment horizontal="left" vertical="top"/>
    </xf>
    <xf numFmtId="0" fontId="50" fillId="0" borderId="8" xfId="0" applyNumberFormat="1" applyFont="1" applyBorder="1" applyAlignment="1">
      <alignment horizontal="left" vertical="top"/>
    </xf>
    <xf numFmtId="0" fontId="10" fillId="0" borderId="8" xfId="0" applyNumberFormat="1" applyFont="1" applyFill="1" applyBorder="1" applyAlignment="1"/>
    <xf numFmtId="0" fontId="1" fillId="0" borderId="0" xfId="0" applyNumberFormat="1" applyFont="1" applyFill="1" applyAlignment="1"/>
    <xf numFmtId="3" fontId="48" fillId="0" borderId="0" xfId="0" applyNumberFormat="1" applyFont="1" applyBorder="1" applyAlignment="1">
      <alignment vertical="top"/>
    </xf>
    <xf numFmtId="3" fontId="13" fillId="0" borderId="0" xfId="0" applyNumberFormat="1" applyFont="1" applyBorder="1" applyAlignment="1" applyProtection="1">
      <alignment vertical="top"/>
      <protection locked="0"/>
    </xf>
    <xf numFmtId="3" fontId="46" fillId="0" borderId="0" xfId="0" applyNumberFormat="1" applyFont="1" applyBorder="1" applyAlignment="1">
      <alignment vertical="top"/>
    </xf>
    <xf numFmtId="3" fontId="13" fillId="0" borderId="8" xfId="0" applyNumberFormat="1" applyFont="1" applyBorder="1" applyAlignment="1" applyProtection="1">
      <alignment vertical="top"/>
      <protection locked="0"/>
    </xf>
    <xf numFmtId="3" fontId="13" fillId="0" borderId="15" xfId="0" applyNumberFormat="1" applyFont="1" applyBorder="1" applyAlignment="1" applyProtection="1">
      <alignment vertical="top"/>
      <protection locked="0"/>
    </xf>
    <xf numFmtId="3" fontId="10" fillId="0" borderId="0" xfId="0" applyNumberFormat="1" applyFont="1" applyFill="1" applyAlignment="1">
      <alignment horizontal="centerContinuous" vertical="top" wrapText="1"/>
    </xf>
    <xf numFmtId="3" fontId="12" fillId="0" borderId="8" xfId="0" applyNumberFormat="1" applyFont="1" applyFill="1" applyBorder="1" applyAlignment="1">
      <alignment vertical="top"/>
    </xf>
    <xf numFmtId="3" fontId="12" fillId="0" borderId="0" xfId="0" applyNumberFormat="1" applyFont="1" applyFill="1" applyAlignment="1">
      <alignment vertical="top"/>
    </xf>
    <xf numFmtId="3" fontId="51" fillId="0" borderId="0" xfId="0" applyNumberFormat="1" applyFont="1" applyFill="1" applyAlignment="1">
      <alignment horizontal="centerContinuous" vertical="top" wrapText="1"/>
    </xf>
    <xf numFmtId="3" fontId="48" fillId="0" borderId="0" xfId="0" applyNumberFormat="1" applyFont="1" applyFill="1" applyAlignment="1">
      <alignment horizontal="center" vertical="top"/>
    </xf>
    <xf numFmtId="0" fontId="0" fillId="0" borderId="0" xfId="0" applyFill="1" applyBorder="1" applyAlignment="1">
      <alignment horizontal="centerContinuous" vertical="top" wrapText="1"/>
    </xf>
    <xf numFmtId="3" fontId="53" fillId="0" borderId="0" xfId="0" applyNumberFormat="1" applyFont="1" applyFill="1" applyAlignment="1">
      <alignment vertical="top"/>
    </xf>
    <xf numFmtId="3" fontId="53" fillId="0" borderId="16" xfId="0" applyNumberFormat="1" applyFont="1" applyFill="1" applyBorder="1" applyAlignment="1">
      <alignment vertical="top"/>
    </xf>
    <xf numFmtId="3" fontId="12" fillId="0" borderId="8" xfId="0" applyNumberFormat="1" applyFont="1" applyBorder="1" applyAlignment="1">
      <alignment vertical="top"/>
    </xf>
    <xf numFmtId="3" fontId="12" fillId="0" borderId="0" xfId="0" applyNumberFormat="1" applyFont="1" applyBorder="1" applyAlignment="1">
      <alignment vertical="top"/>
    </xf>
    <xf numFmtId="3" fontId="12" fillId="0" borderId="15" xfId="0" applyNumberFormat="1" applyFont="1" applyBorder="1" applyAlignment="1">
      <alignment vertical="top"/>
    </xf>
    <xf numFmtId="3" fontId="10" fillId="0" borderId="0" xfId="0" applyNumberFormat="1" applyFont="1" applyBorder="1" applyAlignment="1">
      <alignment horizontal="center" vertical="top"/>
    </xf>
    <xf numFmtId="3" fontId="53" fillId="0" borderId="0" xfId="0" applyNumberFormat="1" applyFont="1" applyBorder="1" applyAlignment="1">
      <alignment vertical="top"/>
    </xf>
    <xf numFmtId="3" fontId="53" fillId="0" borderId="0" xfId="0" applyNumberFormat="1" applyFont="1" applyFill="1" applyBorder="1" applyAlignment="1">
      <alignment vertical="top"/>
    </xf>
    <xf numFmtId="3" fontId="10" fillId="0" borderId="0" xfId="0" applyNumberFormat="1" applyFont="1" applyBorder="1" applyAlignment="1">
      <alignment vertical="top"/>
    </xf>
    <xf numFmtId="3" fontId="47" fillId="0" borderId="0" xfId="0" applyNumberFormat="1" applyFont="1" applyBorder="1" applyAlignment="1">
      <alignment vertical="top"/>
    </xf>
    <xf numFmtId="3" fontId="48" fillId="0" borderId="8" xfId="0" applyNumberFormat="1" applyFont="1" applyBorder="1" applyAlignment="1">
      <alignment vertical="top"/>
    </xf>
    <xf numFmtId="3" fontId="53" fillId="0" borderId="8" xfId="0" applyNumberFormat="1" applyFont="1" applyBorder="1" applyAlignment="1">
      <alignment vertical="top"/>
    </xf>
    <xf numFmtId="3" fontId="53" fillId="0" borderId="15" xfId="0" applyNumberFormat="1" applyFont="1" applyBorder="1" applyAlignment="1">
      <alignment vertical="top"/>
    </xf>
    <xf numFmtId="3" fontId="51" fillId="0" borderId="0" xfId="0" applyNumberFormat="1" applyFont="1" applyBorder="1" applyAlignment="1">
      <alignment horizontal="center" vertical="top"/>
    </xf>
    <xf numFmtId="3" fontId="47" fillId="0" borderId="0" xfId="0" applyNumberFormat="1" applyFont="1" applyBorder="1" applyAlignment="1">
      <alignment horizontal="center" vertical="top"/>
    </xf>
    <xf numFmtId="4" fontId="46" fillId="0" borderId="0" xfId="0" applyNumberFormat="1" applyFont="1" applyBorder="1" applyAlignment="1">
      <alignment vertical="top"/>
    </xf>
    <xf numFmtId="4" fontId="53" fillId="0" borderId="0" xfId="0" applyNumberFormat="1" applyFont="1" applyBorder="1" applyAlignment="1">
      <alignment vertical="top"/>
    </xf>
    <xf numFmtId="3" fontId="10" fillId="0" borderId="0" xfId="0" applyNumberFormat="1" applyFont="1" applyFill="1" applyBorder="1" applyAlignment="1">
      <alignment horizontal="centerContinuous" vertical="top" wrapText="1"/>
    </xf>
    <xf numFmtId="3" fontId="46" fillId="0" borderId="0" xfId="0" applyNumberFormat="1" applyFont="1" applyFill="1" applyBorder="1" applyAlignment="1">
      <alignment vertical="top"/>
    </xf>
    <xf numFmtId="3" fontId="13" fillId="0" borderId="0" xfId="0" applyNumberFormat="1" applyFont="1" applyFill="1" applyBorder="1" applyAlignment="1" applyProtection="1">
      <alignment vertical="top"/>
      <protection locked="0"/>
    </xf>
    <xf numFmtId="3" fontId="13" fillId="0" borderId="8" xfId="0" applyNumberFormat="1" applyFont="1" applyFill="1" applyBorder="1" applyAlignment="1" applyProtection="1">
      <alignment vertical="top"/>
      <protection locked="0"/>
    </xf>
    <xf numFmtId="3" fontId="13" fillId="0" borderId="15" xfId="0" applyNumberFormat="1" applyFont="1" applyFill="1" applyBorder="1" applyAlignment="1" applyProtection="1">
      <alignment vertical="top"/>
      <protection locked="0"/>
    </xf>
    <xf numFmtId="0" fontId="0" fillId="0" borderId="8" xfId="0" applyFill="1" applyBorder="1" applyAlignment="1">
      <alignment horizontal="center" vertical="top" wrapText="1"/>
    </xf>
    <xf numFmtId="0" fontId="0" fillId="0" borderId="0" xfId="0" applyFill="1" applyBorder="1" applyAlignment="1">
      <alignment horizontal="center" vertical="top" wrapText="1"/>
    </xf>
    <xf numFmtId="3" fontId="10" fillId="0" borderId="0" xfId="0" applyNumberFormat="1" applyFont="1" applyFill="1" applyBorder="1" applyAlignment="1">
      <alignment vertical="top"/>
    </xf>
    <xf numFmtId="3" fontId="51" fillId="0" borderId="0" xfId="0" applyNumberFormat="1" applyFont="1" applyFill="1" applyBorder="1" applyAlignment="1">
      <alignment vertical="top"/>
    </xf>
    <xf numFmtId="3" fontId="12" fillId="0" borderId="0" xfId="0" applyNumberFormat="1" applyFont="1" applyFill="1" applyBorder="1" applyAlignment="1">
      <alignment vertical="top"/>
    </xf>
    <xf numFmtId="3" fontId="53" fillId="0" borderId="15" xfId="0" applyNumberFormat="1" applyFont="1" applyFill="1" applyBorder="1" applyAlignment="1">
      <alignment vertical="top"/>
    </xf>
    <xf numFmtId="3" fontId="51" fillId="0" borderId="0" xfId="0" applyNumberFormat="1" applyFont="1" applyBorder="1" applyAlignment="1">
      <alignment vertical="top"/>
    </xf>
    <xf numFmtId="0" fontId="9" fillId="0" borderId="0" xfId="0" applyNumberFormat="1" applyFont="1" applyAlignment="1">
      <alignment horizontal="centerContinuous" wrapText="1"/>
    </xf>
    <xf numFmtId="0" fontId="3" fillId="0" borderId="0" xfId="0" applyNumberFormat="1" applyFont="1" applyAlignment="1">
      <alignment horizontal="centerContinuous" vertical="top" wrapText="1"/>
    </xf>
    <xf numFmtId="1" fontId="51" fillId="0" borderId="8" xfId="0" applyNumberFormat="1" applyFont="1" applyFill="1" applyBorder="1" applyAlignment="1">
      <alignment horizontal="left" vertical="top"/>
    </xf>
    <xf numFmtId="1" fontId="51" fillId="0" borderId="8" xfId="0" applyNumberFormat="1" applyFont="1" applyBorder="1" applyAlignment="1">
      <alignment horizontal="left" vertical="top"/>
    </xf>
    <xf numFmtId="1" fontId="56" fillId="0" borderId="0" xfId="0" applyNumberFormat="1" applyFont="1" applyBorder="1" applyAlignment="1">
      <alignment horizontal="centerContinuous" wrapText="1"/>
    </xf>
    <xf numFmtId="0" fontId="9" fillId="0" borderId="0" xfId="0" applyNumberFormat="1" applyFont="1" applyBorder="1" applyAlignment="1">
      <alignment horizontal="centerContinuous" wrapText="1"/>
    </xf>
    <xf numFmtId="1" fontId="57" fillId="0" borderId="0" xfId="0" applyNumberFormat="1" applyFont="1" applyBorder="1" applyAlignment="1">
      <alignment horizontal="centerContinuous" wrapText="1"/>
    </xf>
    <xf numFmtId="0" fontId="3" fillId="0" borderId="0" xfId="0" applyNumberFormat="1" applyFont="1" applyBorder="1" applyAlignment="1">
      <alignment horizontal="centerContinuous" wrapText="1"/>
    </xf>
    <xf numFmtId="1" fontId="57" fillId="0" borderId="0" xfId="0" applyNumberFormat="1" applyFont="1" applyBorder="1" applyAlignment="1"/>
    <xf numFmtId="0" fontId="3" fillId="0" borderId="0" xfId="0" applyNumberFormat="1" applyFont="1" applyBorder="1" applyAlignment="1">
      <alignment wrapText="1"/>
    </xf>
    <xf numFmtId="1" fontId="57" fillId="0" borderId="6" xfId="0" applyNumberFormat="1" applyFont="1" applyBorder="1" applyAlignment="1"/>
    <xf numFmtId="1" fontId="57" fillId="0" borderId="8" xfId="0" applyNumberFormat="1" applyFont="1" applyBorder="1" applyAlignment="1"/>
    <xf numFmtId="0" fontId="49" fillId="0" borderId="0" xfId="0" applyNumberFormat="1" applyFont="1" applyFill="1" applyBorder="1" applyAlignment="1">
      <alignment horizontal="left" vertical="top" wrapText="1"/>
    </xf>
    <xf numFmtId="0" fontId="6" fillId="0" borderId="0"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1" fontId="57" fillId="0" borderId="5" xfId="0" applyNumberFormat="1" applyFont="1" applyBorder="1" applyAlignment="1"/>
    <xf numFmtId="0" fontId="10" fillId="0" borderId="5" xfId="0" applyNumberFormat="1" applyFont="1" applyBorder="1" applyAlignment="1">
      <alignment wrapText="1"/>
    </xf>
    <xf numFmtId="0" fontId="1" fillId="0" borderId="0" xfId="0" applyNumberFormat="1" applyFont="1" applyBorder="1" applyAlignment="1">
      <alignment wrapText="1"/>
    </xf>
    <xf numFmtId="0" fontId="3" fillId="0" borderId="0" xfId="0" applyNumberFormat="1" applyFont="1" applyBorder="1" applyAlignment="1"/>
    <xf numFmtId="0" fontId="1" fillId="0" borderId="0" xfId="0" applyNumberFormat="1" applyFont="1" applyBorder="1" applyAlignment="1"/>
    <xf numFmtId="0" fontId="3" fillId="0" borderId="17" xfId="0" applyNumberFormat="1" applyFont="1" applyBorder="1" applyAlignment="1">
      <alignment horizontal="centerContinuous"/>
    </xf>
    <xf numFmtId="0" fontId="3" fillId="0" borderId="17" xfId="0" applyNumberFormat="1" applyFont="1" applyBorder="1" applyAlignment="1">
      <alignment horizontal="centerContinuous" wrapText="1"/>
    </xf>
    <xf numFmtId="0" fontId="3" fillId="0" borderId="18" xfId="0" applyNumberFormat="1" applyFont="1" applyBorder="1" applyAlignment="1">
      <alignment horizontal="center"/>
    </xf>
    <xf numFmtId="0" fontId="3" fillId="0" borderId="17" xfId="0" applyNumberFormat="1" applyFont="1" applyBorder="1" applyAlignment="1">
      <alignment horizontal="center"/>
    </xf>
    <xf numFmtId="0" fontId="3" fillId="0" borderId="19" xfId="0" applyNumberFormat="1" applyFont="1" applyBorder="1" applyAlignment="1">
      <alignment horizontal="center"/>
    </xf>
    <xf numFmtId="0" fontId="3" fillId="0" borderId="20" xfId="0" applyNumberFormat="1" applyFont="1" applyBorder="1" applyAlignment="1">
      <alignment wrapText="1"/>
    </xf>
    <xf numFmtId="0" fontId="3" fillId="0" borderId="18" xfId="0" applyNumberFormat="1" applyFont="1" applyBorder="1" applyAlignment="1">
      <alignment horizontal="centerContinuous"/>
    </xf>
    <xf numFmtId="1" fontId="57" fillId="0" borderId="18" xfId="0" applyNumberFormat="1" applyFont="1" applyBorder="1" applyAlignment="1">
      <alignment horizontal="centerContinuous" wrapText="1"/>
    </xf>
    <xf numFmtId="0" fontId="6" fillId="0" borderId="17" xfId="0" applyNumberFormat="1" applyFont="1" applyBorder="1" applyAlignment="1">
      <alignment horizontal="left" vertical="top" wrapText="1"/>
    </xf>
    <xf numFmtId="3" fontId="48" fillId="0" borderId="17" xfId="0" applyNumberFormat="1" applyFont="1" applyBorder="1" applyAlignment="1">
      <alignment vertical="top"/>
    </xf>
    <xf numFmtId="3" fontId="13" fillId="0" borderId="17" xfId="0" applyNumberFormat="1" applyFont="1" applyBorder="1" applyAlignment="1" applyProtection="1">
      <alignment vertical="top"/>
      <protection locked="0"/>
    </xf>
    <xf numFmtId="3" fontId="46" fillId="0" borderId="17" xfId="0" applyNumberFormat="1" applyFont="1" applyBorder="1" applyAlignment="1">
      <alignment vertical="top"/>
    </xf>
    <xf numFmtId="3" fontId="13" fillId="0" borderId="18" xfId="0" applyNumberFormat="1" applyFont="1" applyBorder="1" applyAlignment="1" applyProtection="1">
      <alignment vertical="top"/>
      <protection locked="0"/>
    </xf>
    <xf numFmtId="3" fontId="13" fillId="0" borderId="19" xfId="0" applyNumberFormat="1" applyFont="1" applyBorder="1" applyAlignment="1" applyProtection="1">
      <alignment vertical="top"/>
      <protection locked="0"/>
    </xf>
    <xf numFmtId="3" fontId="53" fillId="0" borderId="19" xfId="0" applyNumberFormat="1" applyFont="1" applyBorder="1" applyAlignment="1">
      <alignment vertical="top"/>
    </xf>
    <xf numFmtId="1" fontId="51" fillId="0" borderId="17" xfId="0" applyNumberFormat="1" applyFont="1" applyBorder="1" applyAlignment="1">
      <alignment horizontal="left" vertical="top"/>
    </xf>
    <xf numFmtId="0" fontId="47" fillId="0" borderId="17" xfId="0" applyNumberFormat="1" applyFont="1" applyBorder="1" applyAlignment="1">
      <alignment horizontal="left" vertical="top" wrapText="1"/>
    </xf>
    <xf numFmtId="3" fontId="53" fillId="0" borderId="18" xfId="0" applyNumberFormat="1" applyFont="1" applyBorder="1" applyAlignment="1">
      <alignment vertical="top"/>
    </xf>
    <xf numFmtId="3" fontId="53" fillId="0" borderId="17" xfId="0" applyNumberFormat="1" applyFont="1" applyBorder="1" applyAlignment="1">
      <alignment vertical="top"/>
    </xf>
    <xf numFmtId="0" fontId="3" fillId="0" borderId="21" xfId="0" applyNumberFormat="1" applyFont="1" applyBorder="1" applyAlignment="1">
      <alignment horizontal="left" vertical="top" wrapText="1"/>
    </xf>
    <xf numFmtId="3" fontId="10" fillId="0" borderId="21" xfId="0" applyNumberFormat="1" applyFont="1" applyBorder="1" applyAlignment="1"/>
    <xf numFmtId="3" fontId="10" fillId="0" borderId="22" xfId="0" applyNumberFormat="1" applyFont="1" applyBorder="1" applyAlignment="1"/>
    <xf numFmtId="0" fontId="57" fillId="0" borderId="18" xfId="0" applyNumberFormat="1" applyFont="1" applyBorder="1" applyAlignment="1">
      <alignment horizontal="right" vertical="top"/>
    </xf>
    <xf numFmtId="3" fontId="10" fillId="0" borderId="0" xfId="0" applyNumberFormat="1" applyFont="1" applyBorder="1" applyAlignment="1">
      <alignment horizontal="left" vertical="top"/>
    </xf>
    <xf numFmtId="3" fontId="52" fillId="0" borderId="17" xfId="0" applyNumberFormat="1" applyFont="1" applyBorder="1" applyAlignment="1" applyProtection="1">
      <alignment horizontal="right" wrapText="1"/>
      <protection locked="0"/>
    </xf>
    <xf numFmtId="0" fontId="10" fillId="0" borderId="17" xfId="0" applyNumberFormat="1" applyFont="1" applyBorder="1" applyAlignment="1">
      <alignment horizontal="left" vertical="top"/>
    </xf>
    <xf numFmtId="3" fontId="10" fillId="0" borderId="17" xfId="0" applyNumberFormat="1" applyFont="1" applyBorder="1" applyAlignment="1"/>
    <xf numFmtId="3" fontId="13" fillId="0" borderId="17" xfId="0" applyNumberFormat="1" applyFont="1" applyBorder="1" applyAlignment="1" applyProtection="1">
      <protection locked="0"/>
    </xf>
    <xf numFmtId="3" fontId="13" fillId="0" borderId="19" xfId="0" applyNumberFormat="1" applyFont="1" applyBorder="1" applyAlignment="1" applyProtection="1">
      <protection locked="0"/>
    </xf>
    <xf numFmtId="3" fontId="46" fillId="0" borderId="0" xfId="0" applyNumberFormat="1" applyFont="1" applyBorder="1" applyAlignment="1" applyProtection="1">
      <alignment vertical="top"/>
      <protection locked="0"/>
    </xf>
    <xf numFmtId="3" fontId="47" fillId="0" borderId="0" xfId="0" applyNumberFormat="1" applyFont="1" applyBorder="1" applyAlignment="1">
      <alignment horizontal="centerContinuous" wrapText="1"/>
    </xf>
    <xf numFmtId="3" fontId="51" fillId="0" borderId="0" xfId="0" applyNumberFormat="1" applyFont="1" applyBorder="1" applyAlignment="1">
      <alignment horizontal="centerContinuous" wrapText="1"/>
    </xf>
    <xf numFmtId="3" fontId="59" fillId="0" borderId="6" xfId="0" applyNumberFormat="1" applyFont="1" applyBorder="1" applyAlignment="1"/>
    <xf numFmtId="3" fontId="58" fillId="0" borderId="0" xfId="0" applyNumberFormat="1" applyFont="1" applyAlignment="1"/>
    <xf numFmtId="0" fontId="49" fillId="0" borderId="6" xfId="0" applyNumberFormat="1" applyFont="1" applyBorder="1" applyAlignment="1">
      <alignment horizontal="centerContinuous" vertical="center"/>
    </xf>
    <xf numFmtId="0" fontId="49" fillId="0" borderId="5" xfId="0" applyNumberFormat="1" applyFont="1" applyBorder="1" applyAlignment="1">
      <alignment horizontal="centerContinuous" vertical="center"/>
    </xf>
    <xf numFmtId="0" fontId="49" fillId="0" borderId="6" xfId="0" applyNumberFormat="1" applyFont="1" applyBorder="1" applyAlignment="1">
      <alignment vertical="center"/>
    </xf>
    <xf numFmtId="0" fontId="49" fillId="0" borderId="5" xfId="0" applyNumberFormat="1" applyFont="1" applyBorder="1" applyAlignment="1">
      <alignment vertical="center"/>
    </xf>
    <xf numFmtId="0" fontId="49" fillId="0" borderId="8" xfId="0" applyNumberFormat="1" applyFont="1" applyBorder="1" applyAlignment="1"/>
    <xf numFmtId="0" fontId="49" fillId="0" borderId="0" xfId="0" applyNumberFormat="1" applyFont="1" applyAlignment="1">
      <alignment horizontal="centerContinuous"/>
    </xf>
    <xf numFmtId="0" fontId="49" fillId="0" borderId="0" xfId="0" applyNumberFormat="1" applyFont="1" applyAlignment="1"/>
    <xf numFmtId="0" fontId="60" fillId="0" borderId="8" xfId="0" applyNumberFormat="1" applyFont="1" applyBorder="1" applyAlignment="1">
      <alignment horizontal="centerContinuous" vertical="center" wrapText="1"/>
    </xf>
    <xf numFmtId="0" fontId="60" fillId="0" borderId="0" xfId="0" applyNumberFormat="1" applyFont="1" applyAlignment="1">
      <alignment horizontal="centerContinuous" vertical="center" wrapText="1"/>
    </xf>
    <xf numFmtId="0" fontId="6" fillId="0" borderId="8" xfId="0" applyNumberFormat="1" applyFont="1" applyBorder="1" applyAlignment="1"/>
    <xf numFmtId="0" fontId="61" fillId="0" borderId="0" xfId="0" applyNumberFormat="1" applyFont="1" applyAlignment="1"/>
    <xf numFmtId="0" fontId="62" fillId="0" borderId="5" xfId="0" applyNumberFormat="1" applyFont="1" applyBorder="1" applyAlignment="1">
      <alignment horizontal="centerContinuous"/>
    </xf>
    <xf numFmtId="0" fontId="60" fillId="0" borderId="0" xfId="0" applyNumberFormat="1" applyFont="1" applyAlignment="1"/>
    <xf numFmtId="0" fontId="49" fillId="0" borderId="8" xfId="0" applyNumberFormat="1" applyFont="1" applyBorder="1" applyAlignment="1">
      <alignment horizontal="centerContinuous" vertical="top" wrapText="1"/>
    </xf>
    <xf numFmtId="0" fontId="49" fillId="0" borderId="0" xfId="0" applyNumberFormat="1" applyFont="1" applyAlignment="1">
      <alignment horizontal="centerContinuous" vertical="top" wrapText="1"/>
    </xf>
    <xf numFmtId="0" fontId="49" fillId="0" borderId="6" xfId="0" applyNumberFormat="1" applyFont="1" applyBorder="1" applyAlignment="1"/>
    <xf numFmtId="0" fontId="49" fillId="0" borderId="5" xfId="0" applyNumberFormat="1" applyFont="1" applyBorder="1" applyAlignment="1"/>
    <xf numFmtId="0" fontId="49" fillId="0" borderId="0" xfId="0" applyNumberFormat="1" applyFont="1" applyAlignment="1">
      <alignment vertical="center"/>
    </xf>
    <xf numFmtId="0" fontId="63" fillId="0" borderId="10" xfId="0" applyNumberFormat="1" applyFont="1" applyBorder="1" applyAlignment="1">
      <alignment horizontal="left" vertical="center" wrapText="1"/>
    </xf>
    <xf numFmtId="0" fontId="63" fillId="0" borderId="5" xfId="0" applyNumberFormat="1" applyFont="1" applyBorder="1" applyAlignment="1">
      <alignment horizontal="left" vertical="center" wrapText="1"/>
    </xf>
    <xf numFmtId="3" fontId="44" fillId="0" borderId="5" xfId="0" quotePrefix="1" applyNumberFormat="1" applyFont="1" applyFill="1" applyBorder="1" applyAlignment="1">
      <alignment vertical="center"/>
    </xf>
    <xf numFmtId="3" fontId="32" fillId="0" borderId="5" xfId="0" applyNumberFormat="1" applyFont="1" applyFill="1" applyBorder="1" applyAlignment="1"/>
    <xf numFmtId="3" fontId="32" fillId="0" borderId="6" xfId="0" applyNumberFormat="1" applyFont="1" applyFill="1" applyBorder="1" applyAlignment="1"/>
    <xf numFmtId="3" fontId="42" fillId="0" borderId="0" xfId="0" applyNumberFormat="1" applyFont="1" applyFill="1" applyAlignment="1"/>
    <xf numFmtId="3" fontId="58" fillId="0" borderId="0" xfId="0" applyNumberFormat="1" applyFont="1" applyFill="1" applyAlignment="1"/>
    <xf numFmtId="0" fontId="3" fillId="0" borderId="6" xfId="0" applyNumberFormat="1" applyFont="1" applyFill="1" applyBorder="1" applyAlignment="1">
      <alignment horizontal="center" wrapText="1"/>
    </xf>
    <xf numFmtId="0" fontId="51" fillId="0" borderId="8" xfId="0" applyNumberFormat="1" applyFont="1" applyBorder="1" applyAlignment="1">
      <alignment horizontal="left"/>
    </xf>
    <xf numFmtId="3" fontId="10" fillId="0" borderId="0" xfId="0" applyNumberFormat="1" applyFont="1" applyBorder="1" applyAlignment="1"/>
    <xf numFmtId="3" fontId="51" fillId="0" borderId="0" xfId="0" applyNumberFormat="1" applyFont="1" applyBorder="1" applyAlignment="1">
      <alignment horizontal="center"/>
    </xf>
    <xf numFmtId="3" fontId="51" fillId="0" borderId="0" xfId="0" quotePrefix="1" applyNumberFormat="1" applyFont="1" applyBorder="1" applyAlignment="1">
      <alignment horizontal="center" vertical="top" wrapText="1"/>
    </xf>
    <xf numFmtId="0" fontId="1" fillId="0" borderId="0" xfId="0" applyNumberFormat="1" applyFont="1" applyAlignment="1">
      <alignment horizontal="centerContinuous"/>
    </xf>
    <xf numFmtId="3" fontId="48" fillId="0" borderId="0" xfId="0" applyNumberFormat="1" applyFont="1" applyBorder="1" applyAlignment="1">
      <alignment horizontal="centerContinuous" vertical="top"/>
    </xf>
    <xf numFmtId="0" fontId="57" fillId="0" borderId="0" xfId="0" applyNumberFormat="1" applyFont="1" applyAlignment="1">
      <alignment vertical="top"/>
    </xf>
    <xf numFmtId="1" fontId="64" fillId="0" borderId="8" xfId="0" applyNumberFormat="1" applyFont="1" applyFill="1" applyBorder="1" applyAlignment="1">
      <alignment horizontal="left" vertical="top"/>
    </xf>
    <xf numFmtId="0" fontId="64" fillId="0" borderId="0" xfId="0" applyNumberFormat="1" applyFont="1" applyBorder="1" applyAlignment="1">
      <alignment horizontal="left" vertical="top" wrapText="1"/>
    </xf>
    <xf numFmtId="0" fontId="51" fillId="0" borderId="0" xfId="0" applyNumberFormat="1" applyFont="1" applyBorder="1" applyAlignment="1">
      <alignment horizontal="left" vertical="top" wrapText="1"/>
    </xf>
    <xf numFmtId="0" fontId="51" fillId="0" borderId="0" xfId="0" applyNumberFormat="1" applyFont="1" applyFill="1" applyBorder="1" applyAlignment="1">
      <alignment horizontal="left" vertical="top" wrapText="1"/>
    </xf>
    <xf numFmtId="3" fontId="55" fillId="0" borderId="0" xfId="0" applyNumberFormat="1" applyFont="1" applyFill="1" applyAlignment="1">
      <alignment horizontal="centerContinuous" wrapText="1"/>
    </xf>
    <xf numFmtId="3" fontId="54" fillId="0" borderId="0" xfId="0" applyNumberFormat="1" applyFont="1" applyFill="1" applyAlignment="1">
      <alignment horizontal="center"/>
    </xf>
    <xf numFmtId="0" fontId="57" fillId="0" borderId="8" xfId="0" applyNumberFormat="1" applyFont="1" applyFill="1" applyBorder="1" applyAlignment="1">
      <alignment horizontal="left" vertical="top"/>
    </xf>
    <xf numFmtId="0" fontId="57" fillId="0" borderId="8" xfId="0" applyNumberFormat="1" applyFont="1" applyBorder="1" applyAlignment="1">
      <alignment horizontal="left" vertical="top"/>
    </xf>
    <xf numFmtId="0" fontId="65" fillId="0" borderId="8" xfId="0" applyNumberFormat="1" applyFont="1" applyBorder="1" applyAlignment="1">
      <alignment horizontal="left" vertical="top"/>
    </xf>
    <xf numFmtId="3" fontId="57" fillId="0" borderId="18" xfId="0" applyNumberFormat="1" applyFont="1" applyBorder="1" applyAlignment="1" applyProtection="1">
      <protection locked="0"/>
    </xf>
    <xf numFmtId="0" fontId="57" fillId="0" borderId="6" xfId="0" applyNumberFormat="1" applyFont="1" applyBorder="1" applyAlignment="1">
      <alignment horizontal="left" vertical="top"/>
    </xf>
    <xf numFmtId="0" fontId="65" fillId="0" borderId="23" xfId="0" applyNumberFormat="1" applyFont="1" applyBorder="1" applyAlignment="1">
      <alignment horizontal="left" vertical="top"/>
    </xf>
    <xf numFmtId="1" fontId="51" fillId="0" borderId="5" xfId="0" applyNumberFormat="1" applyFont="1" applyBorder="1" applyAlignment="1">
      <alignment horizontal="left" vertical="top"/>
    </xf>
    <xf numFmtId="0" fontId="10" fillId="0" borderId="5" xfId="0" applyNumberFormat="1" applyFont="1" applyBorder="1" applyAlignment="1">
      <alignment horizontal="left" vertical="top"/>
    </xf>
    <xf numFmtId="1" fontId="51" fillId="0" borderId="0" xfId="0" applyNumberFormat="1" applyFont="1" applyBorder="1" applyAlignment="1">
      <alignment horizontal="left" vertical="top"/>
    </xf>
    <xf numFmtId="0" fontId="10" fillId="0" borderId="0" xfId="0" applyNumberFormat="1" applyFont="1" applyBorder="1" applyAlignment="1">
      <alignment horizontal="left" vertical="top"/>
    </xf>
    <xf numFmtId="0" fontId="10" fillId="0" borderId="0" xfId="0" applyNumberFormat="1" applyFont="1" applyBorder="1" applyAlignment="1">
      <alignment horizontal="centerContinuous" vertical="top" wrapText="1"/>
    </xf>
    <xf numFmtId="1" fontId="51" fillId="0" borderId="21" xfId="0" applyNumberFormat="1" applyFont="1" applyBorder="1" applyAlignment="1">
      <alignment horizontal="left" vertical="top"/>
    </xf>
    <xf numFmtId="0" fontId="10" fillId="0" borderId="21" xfId="0" applyNumberFormat="1" applyFont="1" applyBorder="1" applyAlignment="1">
      <alignment horizontal="left" vertical="top"/>
    </xf>
    <xf numFmtId="0" fontId="57" fillId="0" borderId="8" xfId="0" applyNumberFormat="1" applyFont="1" applyFill="1" applyBorder="1" applyAlignment="1">
      <alignment horizontal="left" vertical="top" wrapText="1"/>
    </xf>
    <xf numFmtId="0" fontId="57" fillId="0" borderId="8" xfId="0" applyNumberFormat="1" applyFont="1" applyBorder="1" applyAlignment="1">
      <alignment horizontal="left" vertical="top" wrapText="1"/>
    </xf>
    <xf numFmtId="3" fontId="15" fillId="0" borderId="0" xfId="0" applyNumberFormat="1" applyFont="1" applyBorder="1" applyAlignment="1">
      <alignment horizontal="center"/>
    </xf>
    <xf numFmtId="0" fontId="3" fillId="0" borderId="20" xfId="0" applyNumberFormat="1" applyFont="1" applyBorder="1" applyAlignment="1">
      <alignment horizontal="centerContinuous"/>
    </xf>
    <xf numFmtId="0" fontId="3" fillId="0" borderId="24" xfId="0" applyNumberFormat="1" applyFont="1" applyBorder="1" applyAlignment="1">
      <alignment horizontal="centerContinuous"/>
    </xf>
    <xf numFmtId="0" fontId="3" fillId="0" borderId="25" xfId="0" applyNumberFormat="1" applyFont="1" applyBorder="1" applyAlignment="1">
      <alignment horizontal="center"/>
    </xf>
    <xf numFmtId="3" fontId="46" fillId="0" borderId="15" xfId="0" applyNumberFormat="1" applyFont="1" applyFill="1" applyBorder="1" applyAlignment="1">
      <alignment vertical="top"/>
    </xf>
    <xf numFmtId="3" fontId="13" fillId="0" borderId="20" xfId="0" applyNumberFormat="1" applyFont="1" applyBorder="1" applyAlignment="1"/>
    <xf numFmtId="3" fontId="13" fillId="0" borderId="15" xfId="0" applyNumberFormat="1" applyFont="1" applyBorder="1" applyAlignment="1"/>
    <xf numFmtId="0" fontId="64" fillId="0" borderId="20" xfId="0" applyNumberFormat="1" applyFont="1" applyBorder="1" applyAlignment="1">
      <alignment horizontal="left" vertical="top" wrapText="1"/>
    </xf>
    <xf numFmtId="3" fontId="48" fillId="0" borderId="0" xfId="0" applyNumberFormat="1" applyFont="1" applyAlignment="1">
      <alignment vertical="top" wrapText="1"/>
    </xf>
    <xf numFmtId="9" fontId="48" fillId="0" borderId="0" xfId="0" applyNumberFormat="1" applyFont="1" applyAlignment="1" applyProtection="1">
      <protection locked="0"/>
    </xf>
    <xf numFmtId="3" fontId="48" fillId="0" borderId="0" xfId="0" applyNumberFormat="1" applyFont="1" applyAlignment="1"/>
    <xf numFmtId="9" fontId="46" fillId="0" borderId="0" xfId="0" applyNumberFormat="1" applyFont="1" applyAlignment="1"/>
    <xf numFmtId="9" fontId="46" fillId="0" borderId="0" xfId="0" applyNumberFormat="1" applyFont="1" applyAlignment="1" applyProtection="1">
      <protection locked="0"/>
    </xf>
    <xf numFmtId="3" fontId="46" fillId="0" borderId="0" xfId="0" applyNumberFormat="1" applyFont="1" applyAlignment="1">
      <alignment vertical="top" wrapText="1"/>
    </xf>
    <xf numFmtId="3" fontId="46" fillId="0" borderId="5" xfId="0" applyNumberFormat="1" applyFont="1" applyBorder="1" applyAlignment="1">
      <alignment vertical="top" wrapText="1"/>
    </xf>
    <xf numFmtId="9" fontId="46" fillId="0" borderId="5" xfId="0" applyNumberFormat="1" applyFont="1" applyBorder="1" applyAlignment="1" applyProtection="1">
      <protection locked="0"/>
    </xf>
    <xf numFmtId="3" fontId="15" fillId="0" borderId="6" xfId="0" applyNumberFormat="1" applyFont="1" applyBorder="1" applyAlignment="1">
      <alignment horizontal="center" wrapText="1"/>
    </xf>
    <xf numFmtId="0" fontId="17" fillId="0" borderId="8" xfId="0" applyNumberFormat="1" applyFont="1" applyBorder="1" applyAlignment="1">
      <alignment horizontal="left" vertical="top" wrapText="1"/>
    </xf>
    <xf numFmtId="0" fontId="14" fillId="0" borderId="6" xfId="0" applyNumberFormat="1" applyFont="1" applyBorder="1" applyAlignment="1">
      <alignment horizontal="left" vertical="top"/>
    </xf>
    <xf numFmtId="0" fontId="10" fillId="0" borderId="6" xfId="0" applyNumberFormat="1" applyFont="1" applyBorder="1" applyAlignment="1"/>
    <xf numFmtId="0" fontId="14" fillId="0" borderId="18" xfId="0" applyNumberFormat="1" applyFont="1" applyBorder="1" applyAlignment="1">
      <alignment horizontal="left" vertical="top"/>
    </xf>
    <xf numFmtId="0" fontId="3" fillId="0" borderId="20" xfId="0" applyNumberFormat="1" applyFont="1" applyBorder="1" applyAlignment="1">
      <alignment horizontal="center"/>
    </xf>
    <xf numFmtId="3" fontId="12" fillId="0" borderId="20" xfId="0" applyNumberFormat="1" applyFont="1" applyBorder="1" applyAlignment="1"/>
    <xf numFmtId="3" fontId="12" fillId="0" borderId="15" xfId="0" applyNumberFormat="1" applyFont="1" applyBorder="1" applyAlignment="1"/>
    <xf numFmtId="3" fontId="13" fillId="0" borderId="15" xfId="0" applyNumberFormat="1" applyFont="1" applyBorder="1" applyAlignment="1" applyProtection="1">
      <protection locked="0"/>
    </xf>
    <xf numFmtId="3" fontId="13" fillId="0" borderId="20" xfId="0" applyNumberFormat="1" applyFont="1" applyBorder="1" applyAlignment="1" applyProtection="1">
      <protection locked="0"/>
    </xf>
    <xf numFmtId="0" fontId="10" fillId="0" borderId="20" xfId="0" applyNumberFormat="1" applyFont="1" applyBorder="1" applyAlignment="1"/>
    <xf numFmtId="3" fontId="46" fillId="0" borderId="15" xfId="0" applyNumberFormat="1" applyFont="1" applyBorder="1" applyAlignment="1" applyProtection="1">
      <alignment vertical="top"/>
      <protection locked="0"/>
    </xf>
    <xf numFmtId="3" fontId="23" fillId="0" borderId="20" xfId="0" applyNumberFormat="1" applyFont="1" applyBorder="1" applyAlignment="1"/>
    <xf numFmtId="3" fontId="24" fillId="0" borderId="15" xfId="0" applyNumberFormat="1" applyFont="1" applyBorder="1" applyAlignment="1"/>
    <xf numFmtId="3" fontId="24" fillId="0" borderId="20" xfId="0" applyNumberFormat="1" applyFont="1" applyBorder="1" applyAlignment="1"/>
    <xf numFmtId="164" fontId="13" fillId="0" borderId="20" xfId="0" applyNumberFormat="1" applyFont="1" applyBorder="1" applyAlignment="1" applyProtection="1">
      <protection locked="0"/>
    </xf>
    <xf numFmtId="0" fontId="3" fillId="0" borderId="0" xfId="0" applyNumberFormat="1" applyFont="1" applyBorder="1" applyAlignment="1">
      <alignment horizontal="right" vertical="top" textRotation="180"/>
    </xf>
    <xf numFmtId="0" fontId="3" fillId="0" borderId="21" xfId="0" applyNumberFormat="1" applyFont="1" applyBorder="1" applyAlignment="1">
      <alignment horizontal="right" vertical="top" textRotation="180"/>
    </xf>
    <xf numFmtId="0" fontId="3" fillId="0" borderId="6" xfId="0" applyNumberFormat="1" applyFont="1" applyBorder="1" applyAlignment="1">
      <alignment vertical="top"/>
    </xf>
    <xf numFmtId="0" fontId="3" fillId="0" borderId="23" xfId="0" applyNumberFormat="1" applyFont="1" applyBorder="1" applyAlignment="1"/>
    <xf numFmtId="0" fontId="66" fillId="0" borderId="0" xfId="0" applyNumberFormat="1" applyFont="1" applyAlignment="1"/>
    <xf numFmtId="3" fontId="6" fillId="0" borderId="0" xfId="0" applyNumberFormat="1" applyFont="1" applyAlignment="1"/>
    <xf numFmtId="0" fontId="6" fillId="0" borderId="0" xfId="0" applyNumberFormat="1" applyFont="1" applyAlignment="1"/>
    <xf numFmtId="3" fontId="49" fillId="0" borderId="0" xfId="0" applyNumberFormat="1" applyFont="1" applyAlignment="1"/>
    <xf numFmtId="0" fontId="49" fillId="0" borderId="0" xfId="0" applyNumberFormat="1" applyFont="1" applyAlignment="1">
      <alignment wrapText="1"/>
    </xf>
    <xf numFmtId="10" fontId="49" fillId="0" borderId="0" xfId="0" applyNumberFormat="1" applyFont="1" applyAlignment="1"/>
    <xf numFmtId="0" fontId="51" fillId="0" borderId="0" xfId="0" applyNumberFormat="1" applyFont="1" applyAlignment="1">
      <alignment wrapText="1"/>
    </xf>
    <xf numFmtId="10" fontId="58" fillId="0" borderId="0" xfId="0" applyNumberFormat="1" applyFont="1" applyAlignment="1"/>
    <xf numFmtId="3" fontId="58" fillId="0" borderId="5" xfId="0" applyNumberFormat="1" applyFont="1" applyBorder="1"/>
    <xf numFmtId="3" fontId="13" fillId="0" borderId="18" xfId="0" applyNumberFormat="1" applyFont="1" applyBorder="1" applyAlignment="1" applyProtection="1">
      <protection locked="0"/>
    </xf>
    <xf numFmtId="0" fontId="33" fillId="0" borderId="0" xfId="0" applyNumberFormat="1" applyFont="1" applyBorder="1" applyAlignment="1"/>
    <xf numFmtId="0" fontId="49" fillId="0" borderId="23" xfId="0" applyNumberFormat="1" applyFont="1" applyBorder="1" applyAlignment="1">
      <alignment vertical="center"/>
    </xf>
    <xf numFmtId="0" fontId="49" fillId="0" borderId="21" xfId="0" applyNumberFormat="1" applyFont="1" applyBorder="1" applyAlignment="1">
      <alignment vertical="center"/>
    </xf>
    <xf numFmtId="0" fontId="49" fillId="0" borderId="22" xfId="0" applyNumberFormat="1" applyFont="1" applyBorder="1" applyAlignment="1">
      <alignment vertical="center"/>
    </xf>
    <xf numFmtId="3" fontId="49" fillId="0" borderId="26" xfId="0" applyNumberFormat="1" applyFont="1" applyBorder="1" applyAlignment="1"/>
    <xf numFmtId="3" fontId="58" fillId="0" borderId="26" xfId="0" applyNumberFormat="1" applyFont="1" applyBorder="1" applyAlignment="1"/>
    <xf numFmtId="10" fontId="13" fillId="0" borderId="0" xfId="0" applyNumberFormat="1" applyFont="1" applyAlignment="1" applyProtection="1">
      <protection locked="0"/>
    </xf>
    <xf numFmtId="10" fontId="13" fillId="0" borderId="5" xfId="0" applyNumberFormat="1" applyFont="1" applyBorder="1" applyAlignment="1" applyProtection="1">
      <protection locked="0"/>
    </xf>
    <xf numFmtId="10" fontId="32" fillId="0" borderId="10" xfId="0" applyNumberFormat="1" applyFont="1" applyBorder="1" applyAlignment="1">
      <alignment horizontal="center" vertical="center"/>
    </xf>
    <xf numFmtId="10" fontId="32" fillId="0" borderId="5" xfId="0" applyNumberFormat="1" applyFont="1" applyBorder="1" applyAlignment="1">
      <alignment horizontal="center" vertical="center"/>
    </xf>
    <xf numFmtId="0" fontId="49" fillId="0" borderId="0" xfId="0" applyNumberFormat="1" applyFont="1" applyAlignment="1">
      <alignment vertical="top" wrapText="1"/>
    </xf>
    <xf numFmtId="3" fontId="71" fillId="2" borderId="6" xfId="0" applyNumberFormat="1" applyFont="1" applyFill="1" applyBorder="1" applyAlignment="1"/>
    <xf numFmtId="0" fontId="3" fillId="5" borderId="3" xfId="0" applyNumberFormat="1" applyFont="1" applyFill="1" applyBorder="1" applyAlignment="1"/>
    <xf numFmtId="0" fontId="3" fillId="5" borderId="0" xfId="0" applyNumberFormat="1" applyFont="1" applyFill="1" applyAlignment="1"/>
    <xf numFmtId="0" fontId="3" fillId="5" borderId="8" xfId="0" applyNumberFormat="1" applyFont="1" applyFill="1" applyBorder="1" applyAlignment="1"/>
    <xf numFmtId="3" fontId="71" fillId="4" borderId="5" xfId="0" applyNumberFormat="1" applyFont="1" applyFill="1" applyBorder="1" applyAlignment="1"/>
    <xf numFmtId="3" fontId="71" fillId="4" borderId="6" xfId="0" applyNumberFormat="1" applyFont="1" applyFill="1" applyBorder="1" applyAlignment="1"/>
    <xf numFmtId="0" fontId="2" fillId="0" borderId="8" xfId="0" applyNumberFormat="1" applyFont="1" applyBorder="1" applyAlignment="1">
      <alignment vertical="top"/>
    </xf>
    <xf numFmtId="0" fontId="68" fillId="0" borderId="8" xfId="0" applyNumberFormat="1" applyFont="1" applyBorder="1" applyAlignment="1">
      <alignment vertical="top"/>
    </xf>
    <xf numFmtId="3" fontId="53" fillId="0" borderId="5" xfId="0" applyNumberFormat="1" applyFont="1" applyBorder="1" applyAlignment="1" applyProtection="1">
      <protection locked="0"/>
    </xf>
    <xf numFmtId="3" fontId="72" fillId="0" borderId="5" xfId="0" applyNumberFormat="1" applyFont="1" applyBorder="1" applyAlignment="1"/>
    <xf numFmtId="164" fontId="13" fillId="0" borderId="17" xfId="0" applyNumberFormat="1" applyFont="1" applyBorder="1" applyAlignment="1" applyProtection="1">
      <protection locked="0"/>
    </xf>
    <xf numFmtId="3" fontId="69" fillId="0" borderId="6" xfId="0" applyNumberFormat="1" applyFont="1" applyBorder="1" applyAlignment="1" applyProtection="1">
      <protection locked="0"/>
    </xf>
    <xf numFmtId="3" fontId="13" fillId="6" borderId="5" xfId="0" applyNumberFormat="1" applyFont="1" applyFill="1" applyBorder="1" applyAlignment="1" applyProtection="1">
      <protection locked="0"/>
    </xf>
    <xf numFmtId="164" fontId="13" fillId="6" borderId="8" xfId="0" applyNumberFormat="1" applyFont="1" applyFill="1" applyBorder="1" applyAlignment="1" applyProtection="1">
      <protection locked="0"/>
    </xf>
    <xf numFmtId="164" fontId="13" fillId="6" borderId="0" xfId="0" applyNumberFormat="1" applyFont="1" applyFill="1" applyAlignment="1" applyProtection="1">
      <protection locked="0"/>
    </xf>
    <xf numFmtId="3" fontId="13" fillId="6" borderId="5" xfId="0" applyNumberFormat="1" applyFont="1" applyFill="1" applyBorder="1" applyAlignment="1" applyProtection="1">
      <protection locked="0"/>
    </xf>
    <xf numFmtId="168" fontId="70" fillId="0" borderId="0" xfId="0" applyNumberFormat="1" applyFont="1" applyAlignment="1"/>
    <xf numFmtId="0" fontId="51" fillId="0" borderId="8" xfId="0" applyNumberFormat="1" applyFont="1" applyBorder="1" applyAlignment="1">
      <alignment horizontal="left" vertical="top" wrapText="1"/>
    </xf>
    <xf numFmtId="3" fontId="73" fillId="0" borderId="10" xfId="0" applyNumberFormat="1" applyFont="1" applyBorder="1" applyAlignment="1"/>
    <xf numFmtId="0" fontId="73" fillId="0" borderId="0" xfId="0" applyNumberFormat="1" applyFont="1" applyAlignment="1"/>
    <xf numFmtId="0" fontId="49" fillId="0" borderId="0" xfId="0" applyNumberFormat="1" applyFont="1" applyBorder="1" applyAlignment="1">
      <alignment vertical="center"/>
    </xf>
    <xf numFmtId="0" fontId="34" fillId="0" borderId="0" xfId="0" applyNumberFormat="1" applyFont="1" applyBorder="1" applyAlignment="1"/>
    <xf numFmtId="0" fontId="6" fillId="0" borderId="8" xfId="0" applyNumberFormat="1" applyFont="1" applyBorder="1" applyAlignment="1">
      <alignment horizontal="centerContinuous" vertical="top" wrapText="1"/>
    </xf>
    <xf numFmtId="0" fontId="51" fillId="0" borderId="6" xfId="0" applyNumberFormat="1" applyFont="1" applyBorder="1" applyAlignment="1">
      <alignment horizontal="left" vertical="top" wrapText="1"/>
    </xf>
    <xf numFmtId="0" fontId="0" fillId="0" borderId="5" xfId="0" applyBorder="1" applyAlignment="1">
      <alignment horizontal="left" vertical="top" wrapText="1"/>
    </xf>
    <xf numFmtId="0" fontId="0" fillId="0" borderId="20" xfId="0" applyBorder="1" applyAlignment="1">
      <alignment horizontal="left" vertical="top" wrapText="1"/>
    </xf>
    <xf numFmtId="0" fontId="51" fillId="0" borderId="8" xfId="0" applyNumberFormat="1" applyFont="1" applyFill="1" applyBorder="1" applyAlignment="1">
      <alignment horizontal="left" vertical="top" wrapText="1"/>
    </xf>
    <xf numFmtId="0" fontId="0" fillId="0" borderId="0" xfId="0" applyAlignment="1">
      <alignment horizontal="left" vertical="top" wrapText="1"/>
    </xf>
    <xf numFmtId="0" fontId="74" fillId="0" borderId="0" xfId="0" applyNumberFormat="1"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1184817</xdr:colOff>
      <xdr:row>14</xdr:row>
      <xdr:rowOff>46463</xdr:rowOff>
    </xdr:from>
    <xdr:to>
      <xdr:col>5</xdr:col>
      <xdr:colOff>348475</xdr:colOff>
      <xdr:row>21</xdr:row>
      <xdr:rowOff>255549</xdr:rowOff>
    </xdr:to>
    <xdr:sp macro="" textlink="">
      <xdr:nvSpPr>
        <xdr:cNvPr id="2" name="TextBox 1"/>
        <xdr:cNvSpPr txBox="1"/>
      </xdr:nvSpPr>
      <xdr:spPr>
        <a:xfrm>
          <a:off x="1498445" y="3229207"/>
          <a:ext cx="4181707" cy="2160549"/>
        </a:xfrm>
        <a:prstGeom prst="rect">
          <a:avLst/>
        </a:prstGeom>
        <a:solidFill>
          <a:srgbClr val="FFFF00">
            <a:alpha val="85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DO NOT SUBMIT THIS  WORKSHEET FORM WITH YOUR APPLICATION</a:t>
          </a:r>
        </a:p>
        <a:p>
          <a:r>
            <a:rPr lang="en-US" sz="1100"/>
            <a:t>This</a:t>
          </a:r>
          <a:r>
            <a:rPr lang="en-US" sz="1100" baseline="0"/>
            <a:t> Excel worksheet SF-424A is generated automatically from the data you entered in  the other linked  worksheets(personnel, fringe, etc.). </a:t>
          </a:r>
        </a:p>
        <a:p>
          <a:endParaRPr lang="en-US" sz="1100" baseline="0"/>
        </a:p>
        <a:p>
          <a:r>
            <a:rPr lang="en-US" sz="1100" baseline="0"/>
            <a:t>Print this Excel SF-424A and use it to complete the SF-424A that you download from grants.gov. It is the grants.gov 424A, NOT this Excel version, that you will need to complete and then upload onto grants.gov. </a:t>
          </a:r>
        </a:p>
        <a:p>
          <a:endParaRPr lang="en-US" sz="1100" baseline="0"/>
        </a:p>
        <a:p>
          <a:r>
            <a:rPr lang="en-US" sz="1100" baseline="0"/>
            <a:t>The formatting for the grants.gov 424A is different from this Excel version but the data requested is the same.</a:t>
          </a:r>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280737</xdr:colOff>
      <xdr:row>1</xdr:row>
      <xdr:rowOff>40106</xdr:rowOff>
    </xdr:from>
    <xdr:to>
      <xdr:col>7</xdr:col>
      <xdr:colOff>1072815</xdr:colOff>
      <xdr:row>9</xdr:row>
      <xdr:rowOff>150394</xdr:rowOff>
    </xdr:to>
    <xdr:sp macro="" textlink="">
      <xdr:nvSpPr>
        <xdr:cNvPr id="2" name="TextBox 1"/>
        <xdr:cNvSpPr txBox="1"/>
      </xdr:nvSpPr>
      <xdr:spPr>
        <a:xfrm>
          <a:off x="1513974" y="240632"/>
          <a:ext cx="5354052" cy="1674394"/>
        </a:xfrm>
        <a:prstGeom prst="rect">
          <a:avLst/>
        </a:prstGeom>
        <a:solidFill>
          <a:srgbClr val="FFFF00">
            <a:alpha val="85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DO NOT SUBMIT THIS  WORKSHEET FORM WITH YOUR APPLICATION</a:t>
          </a:r>
          <a:endParaRPr lang="en-US" sz="1000">
            <a:solidFill>
              <a:schemeClr val="dk1"/>
            </a:solidFill>
            <a:latin typeface="+mn-lt"/>
            <a:ea typeface="+mn-ea"/>
            <a:cs typeface="+mn-cs"/>
          </a:endParaRPr>
        </a:p>
        <a:p>
          <a:r>
            <a:rPr lang="en-US" sz="1000">
              <a:solidFill>
                <a:schemeClr val="dk1"/>
              </a:solidFill>
              <a:latin typeface="+mn-lt"/>
              <a:ea typeface="+mn-ea"/>
              <a:cs typeface="+mn-cs"/>
            </a:rPr>
            <a:t>The estimated funding numbers (violet font</a:t>
          </a:r>
          <a:r>
            <a:rPr lang="en-US" sz="1000" baseline="0">
              <a:solidFill>
                <a:schemeClr val="dk1"/>
              </a:solidFill>
              <a:latin typeface="+mn-lt"/>
              <a:ea typeface="+mn-ea"/>
              <a:cs typeface="+mn-cs"/>
            </a:rPr>
            <a:t> color) in this Excel worksheet SF-424 are generated automatically from the Excel SF-424A. </a:t>
          </a:r>
          <a:endParaRPr lang="en-US" sz="1000"/>
        </a:p>
        <a:p>
          <a:pPr fontAlgn="base"/>
          <a:endParaRPr lang="en-US" sz="1000" baseline="0">
            <a:solidFill>
              <a:schemeClr val="dk1"/>
            </a:solidFill>
            <a:latin typeface="+mn-lt"/>
            <a:ea typeface="+mn-ea"/>
            <a:cs typeface="+mn-cs"/>
          </a:endParaRPr>
        </a:p>
        <a:p>
          <a:r>
            <a:rPr lang="en-US" sz="1000" baseline="0">
              <a:solidFill>
                <a:schemeClr val="dk1"/>
              </a:solidFill>
              <a:latin typeface="+mn-lt"/>
              <a:ea typeface="+mn-ea"/>
              <a:cs typeface="+mn-cs"/>
            </a:rPr>
            <a:t>Print this Excel SF-424 and use it to complete the SF-424A that you download from grants.gov. It is the grants.gov 424, NOT this Excel version, that you will need to complete and then upload onto grants.gov. </a:t>
          </a:r>
          <a:endParaRPr lang="en-US" sz="1000"/>
        </a:p>
        <a:p>
          <a:pPr fontAlgn="base"/>
          <a:endParaRPr lang="en-US" sz="1000" baseline="0">
            <a:solidFill>
              <a:schemeClr val="dk1"/>
            </a:solidFill>
            <a:latin typeface="+mn-lt"/>
            <a:ea typeface="+mn-ea"/>
            <a:cs typeface="+mn-cs"/>
          </a:endParaRPr>
        </a:p>
        <a:p>
          <a:r>
            <a:rPr lang="en-US" sz="1000" baseline="0">
              <a:solidFill>
                <a:schemeClr val="dk1"/>
              </a:solidFill>
              <a:latin typeface="+mn-lt"/>
              <a:ea typeface="+mn-ea"/>
              <a:cs typeface="+mn-cs"/>
            </a:rPr>
            <a:t>The formatting for the grants.gov SF-424 is different from this Excel version but the information requested is the same</a:t>
          </a:r>
          <a:r>
            <a:rPr lang="en-US" sz="1100" baseline="0">
              <a:solidFill>
                <a:schemeClr val="dk1"/>
              </a:solidFill>
              <a:latin typeface="+mn-lt"/>
              <a:ea typeface="+mn-ea"/>
              <a:cs typeface="+mn-cs"/>
            </a:rPr>
            <a: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dimension ref="B2:B15"/>
  <sheetViews>
    <sheetView showOutlineSymbols="0" zoomScale="95" zoomScaleNormal="95" workbookViewId="0">
      <selection activeCell="B24" sqref="B24"/>
    </sheetView>
  </sheetViews>
  <sheetFormatPr defaultColWidth="6.6640625" defaultRowHeight="11.25"/>
  <cols>
    <col min="1" max="1" width="6.6640625" style="1"/>
    <col min="2" max="2" width="62.88671875" style="1" customWidth="1"/>
    <col min="3" max="16384" width="6.6640625" style="1"/>
  </cols>
  <sheetData>
    <row r="2" spans="2:2" ht="30">
      <c r="B2" s="475" t="s">
        <v>426</v>
      </c>
    </row>
    <row r="3" spans="2:2" ht="15">
      <c r="B3" s="475"/>
    </row>
    <row r="4" spans="2:2" ht="15">
      <c r="B4" s="475" t="s">
        <v>427</v>
      </c>
    </row>
    <row r="5" spans="2:2" ht="15">
      <c r="B5" s="475"/>
    </row>
    <row r="6" spans="2:2" ht="60">
      <c r="B6" s="475" t="s">
        <v>428</v>
      </c>
    </row>
    <row r="7" spans="2:2" ht="15">
      <c r="B7" s="475"/>
    </row>
    <row r="8" spans="2:2" ht="15">
      <c r="B8" s="475"/>
    </row>
    <row r="9" spans="2:2" ht="15">
      <c r="B9" s="475"/>
    </row>
    <row r="10" spans="2:2" ht="15">
      <c r="B10" s="475"/>
    </row>
    <row r="11" spans="2:2" ht="15">
      <c r="B11" s="475"/>
    </row>
    <row r="12" spans="2:2" ht="15">
      <c r="B12" s="475"/>
    </row>
    <row r="13" spans="2:2" ht="15">
      <c r="B13" s="475"/>
    </row>
    <row r="14" spans="2:2" ht="15">
      <c r="B14" s="475"/>
    </row>
    <row r="15" spans="2:2" ht="15">
      <c r="B15" s="475"/>
    </row>
  </sheetData>
  <phoneticPr fontId="33" type="noConversion"/>
  <pageMargins left="0.3" right="0.5" top="0.4" bottom="0.5"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P71"/>
  <sheetViews>
    <sheetView showOutlineSymbols="0" zoomScale="95" zoomScaleNormal="95" workbookViewId="0">
      <selection activeCell="AC4" sqref="AC4"/>
    </sheetView>
  </sheetViews>
  <sheetFormatPr defaultColWidth="2.6640625" defaultRowHeight="12.75"/>
  <cols>
    <col min="1" max="1" width="2.6640625" style="2"/>
    <col min="2" max="2" width="27.44140625" style="2" customWidth="1"/>
    <col min="3" max="3" width="4" style="2" hidden="1" customWidth="1"/>
    <col min="4" max="16384" width="2.6640625" style="2"/>
  </cols>
  <sheetData>
    <row r="1" spans="1:42" ht="18.75">
      <c r="A1" s="25"/>
      <c r="B1" s="342"/>
      <c r="C1" s="3"/>
      <c r="D1" s="3"/>
      <c r="E1" s="4" t="s">
        <v>24</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c r="A2" s="25"/>
      <c r="B2" s="34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c r="A3" s="25"/>
      <c r="B3" s="342"/>
      <c r="C3" s="3"/>
      <c r="D3" s="3"/>
      <c r="E3" s="5">
        <v>2010</v>
      </c>
      <c r="F3" s="5"/>
      <c r="G3" s="5"/>
      <c r="H3" s="5"/>
      <c r="I3" s="5"/>
      <c r="J3" s="5"/>
      <c r="K3" s="5"/>
      <c r="L3" s="5"/>
      <c r="M3" s="5"/>
      <c r="N3" s="5"/>
      <c r="O3" s="5"/>
      <c r="P3" s="5"/>
      <c r="Q3" s="6">
        <f>E3+1</f>
        <v>2011</v>
      </c>
      <c r="R3" s="6"/>
      <c r="S3" s="6"/>
      <c r="T3" s="6"/>
      <c r="U3" s="6"/>
      <c r="V3" s="6"/>
      <c r="W3" s="6"/>
      <c r="X3" s="6"/>
      <c r="Y3" s="6"/>
      <c r="Z3" s="6"/>
      <c r="AA3" s="6"/>
      <c r="AB3" s="6"/>
      <c r="AC3" s="5">
        <f>Q3+1</f>
        <v>2012</v>
      </c>
      <c r="AD3" s="5"/>
      <c r="AE3" s="5"/>
      <c r="AF3" s="5"/>
      <c r="AG3" s="5"/>
      <c r="AH3" s="5"/>
      <c r="AI3" s="5"/>
      <c r="AJ3" s="5"/>
      <c r="AK3" s="5"/>
      <c r="AL3" s="5"/>
      <c r="AM3" s="5"/>
      <c r="AN3" s="5"/>
      <c r="AO3" s="3"/>
      <c r="AP3" s="3"/>
    </row>
    <row r="4" spans="1:42">
      <c r="A4" s="25"/>
      <c r="B4" s="342"/>
      <c r="C4" s="3"/>
      <c r="D4" s="7" t="s">
        <v>21</v>
      </c>
      <c r="E4" s="8" t="s">
        <v>25</v>
      </c>
      <c r="F4" s="9"/>
      <c r="G4" s="9"/>
      <c r="H4" s="9"/>
      <c r="I4" s="9"/>
      <c r="J4" s="9"/>
      <c r="K4" s="9"/>
      <c r="L4" s="9"/>
      <c r="M4" s="9"/>
      <c r="N4" s="9"/>
      <c r="O4" s="9"/>
      <c r="P4" s="9"/>
      <c r="Q4" s="8" t="s">
        <v>35</v>
      </c>
      <c r="R4" s="9"/>
      <c r="S4" s="9"/>
      <c r="T4" s="9"/>
      <c r="U4" s="9"/>
      <c r="V4" s="9"/>
      <c r="W4" s="9"/>
      <c r="X4" s="9"/>
      <c r="Y4" s="9"/>
      <c r="Z4" s="9"/>
      <c r="AA4" s="9"/>
      <c r="AB4" s="9"/>
      <c r="AC4" s="8" t="s">
        <v>36</v>
      </c>
      <c r="AD4" s="9"/>
      <c r="AE4" s="9"/>
      <c r="AF4" s="9"/>
      <c r="AG4" s="9"/>
      <c r="AH4" s="9"/>
      <c r="AI4" s="9"/>
      <c r="AJ4" s="9"/>
      <c r="AK4" s="9"/>
      <c r="AL4" s="9"/>
      <c r="AM4" s="9"/>
      <c r="AN4" s="9"/>
      <c r="AO4" s="10"/>
      <c r="AP4" s="3"/>
    </row>
    <row r="5" spans="1:42">
      <c r="A5" s="3"/>
      <c r="B5" s="3"/>
      <c r="C5" s="3"/>
      <c r="D5" s="7" t="s">
        <v>22</v>
      </c>
      <c r="E5" s="11"/>
      <c r="F5" s="12">
        <v>1</v>
      </c>
      <c r="G5" s="12"/>
      <c r="H5" s="13"/>
      <c r="I5" s="12">
        <v>2</v>
      </c>
      <c r="J5" s="12"/>
      <c r="K5" s="13"/>
      <c r="L5" s="12">
        <v>3</v>
      </c>
      <c r="M5" s="12"/>
      <c r="N5" s="13"/>
      <c r="O5" s="12">
        <v>4</v>
      </c>
      <c r="P5" s="12"/>
      <c r="Q5" s="11"/>
      <c r="R5" s="12">
        <v>1</v>
      </c>
      <c r="S5" s="12"/>
      <c r="T5" s="13"/>
      <c r="U5" s="12">
        <v>2</v>
      </c>
      <c r="V5" s="12"/>
      <c r="W5" s="13"/>
      <c r="X5" s="12">
        <v>3</v>
      </c>
      <c r="Y5" s="12"/>
      <c r="Z5" s="13"/>
      <c r="AA5" s="12">
        <v>4</v>
      </c>
      <c r="AB5" s="12"/>
      <c r="AC5" s="11"/>
      <c r="AD5" s="12">
        <v>1</v>
      </c>
      <c r="AE5" s="12"/>
      <c r="AF5" s="13"/>
      <c r="AG5" s="12">
        <v>2</v>
      </c>
      <c r="AH5" s="12"/>
      <c r="AI5" s="13"/>
      <c r="AJ5" s="12">
        <v>3</v>
      </c>
      <c r="AK5" s="12"/>
      <c r="AL5" s="13"/>
      <c r="AM5" s="12">
        <v>4</v>
      </c>
      <c r="AN5" s="12"/>
      <c r="AO5" s="10"/>
      <c r="AP5" s="3"/>
    </row>
    <row r="6" spans="1:42">
      <c r="A6" s="14" t="s">
        <v>0</v>
      </c>
      <c r="B6" s="14" t="s">
        <v>2</v>
      </c>
      <c r="C6" s="14" t="s">
        <v>20</v>
      </c>
      <c r="D6" s="7" t="s">
        <v>23</v>
      </c>
      <c r="E6" s="15" t="s">
        <v>26</v>
      </c>
      <c r="F6" s="16" t="s">
        <v>28</v>
      </c>
      <c r="G6" s="16" t="s">
        <v>29</v>
      </c>
      <c r="H6" s="17" t="s">
        <v>30</v>
      </c>
      <c r="I6" s="16" t="s">
        <v>29</v>
      </c>
      <c r="J6" s="16" t="s">
        <v>26</v>
      </c>
      <c r="K6" s="17" t="s">
        <v>26</v>
      </c>
      <c r="L6" s="16" t="s">
        <v>30</v>
      </c>
      <c r="M6" s="16" t="s">
        <v>31</v>
      </c>
      <c r="N6" s="17" t="s">
        <v>32</v>
      </c>
      <c r="O6" s="16" t="s">
        <v>33</v>
      </c>
      <c r="P6" s="16" t="s">
        <v>34</v>
      </c>
      <c r="Q6" s="18" t="s">
        <v>26</v>
      </c>
      <c r="R6" s="19" t="s">
        <v>28</v>
      </c>
      <c r="S6" s="19" t="s">
        <v>29</v>
      </c>
      <c r="T6" s="20" t="s">
        <v>30</v>
      </c>
      <c r="U6" s="19" t="s">
        <v>29</v>
      </c>
      <c r="V6" s="19" t="s">
        <v>26</v>
      </c>
      <c r="W6" s="20" t="s">
        <v>26</v>
      </c>
      <c r="X6" s="19" t="s">
        <v>30</v>
      </c>
      <c r="Y6" s="19" t="s">
        <v>31</v>
      </c>
      <c r="Z6" s="20" t="s">
        <v>32</v>
      </c>
      <c r="AA6" s="19" t="s">
        <v>33</v>
      </c>
      <c r="AB6" s="19" t="s">
        <v>34</v>
      </c>
      <c r="AC6" s="15" t="s">
        <v>26</v>
      </c>
      <c r="AD6" s="16" t="s">
        <v>28</v>
      </c>
      <c r="AE6" s="16" t="s">
        <v>29</v>
      </c>
      <c r="AF6" s="17" t="s">
        <v>30</v>
      </c>
      <c r="AG6" s="16" t="s">
        <v>29</v>
      </c>
      <c r="AH6" s="16" t="s">
        <v>26</v>
      </c>
      <c r="AI6" s="17" t="s">
        <v>26</v>
      </c>
      <c r="AJ6" s="16" t="s">
        <v>30</v>
      </c>
      <c r="AK6" s="16" t="s">
        <v>31</v>
      </c>
      <c r="AL6" s="17" t="s">
        <v>32</v>
      </c>
      <c r="AM6" s="16" t="s">
        <v>33</v>
      </c>
      <c r="AN6" s="16" t="s">
        <v>34</v>
      </c>
      <c r="AO6" s="10"/>
      <c r="AP6" s="3"/>
    </row>
    <row r="7" spans="1:42" ht="6.95" customHeight="1">
      <c r="A7" s="21"/>
      <c r="B7" s="3"/>
      <c r="C7" s="3"/>
      <c r="D7" s="3"/>
      <c r="E7" s="22"/>
      <c r="F7" s="23"/>
      <c r="G7" s="23"/>
      <c r="H7" s="24"/>
      <c r="I7" s="23"/>
      <c r="J7" s="23"/>
      <c r="K7" s="24"/>
      <c r="L7" s="23"/>
      <c r="M7" s="23"/>
      <c r="N7" s="24"/>
      <c r="O7" s="23"/>
      <c r="P7" s="23"/>
      <c r="Q7" s="22"/>
      <c r="R7" s="23"/>
      <c r="S7" s="23"/>
      <c r="T7" s="24"/>
      <c r="U7" s="23"/>
      <c r="V7" s="23"/>
      <c r="W7" s="24"/>
      <c r="X7" s="23"/>
      <c r="Y7" s="23"/>
      <c r="Z7" s="24"/>
      <c r="AA7" s="23"/>
      <c r="AB7" s="23"/>
      <c r="AC7" s="22"/>
      <c r="AD7" s="23"/>
      <c r="AE7" s="23"/>
      <c r="AF7" s="24"/>
      <c r="AG7" s="23"/>
      <c r="AH7" s="23"/>
      <c r="AI7" s="24"/>
      <c r="AJ7" s="23"/>
      <c r="AK7" s="23"/>
      <c r="AL7" s="24"/>
      <c r="AM7" s="23"/>
      <c r="AN7" s="23"/>
      <c r="AO7" s="10"/>
      <c r="AP7" s="3"/>
    </row>
    <row r="8" spans="1:42">
      <c r="A8" s="21">
        <v>1</v>
      </c>
      <c r="B8" s="342" t="s">
        <v>3</v>
      </c>
      <c r="C8" s="3"/>
      <c r="D8" s="3"/>
      <c r="E8" s="448"/>
      <c r="F8" s="3"/>
      <c r="G8" s="25"/>
      <c r="H8" s="26"/>
      <c r="I8" s="3"/>
      <c r="J8" s="3"/>
      <c r="K8" s="27"/>
      <c r="L8" s="3"/>
      <c r="M8" s="3"/>
      <c r="N8" s="27"/>
      <c r="O8" s="3"/>
      <c r="P8" s="3"/>
      <c r="Q8" s="10"/>
      <c r="R8" s="3"/>
      <c r="S8" s="3"/>
      <c r="T8" s="27"/>
      <c r="U8" s="3"/>
      <c r="V8" s="3"/>
      <c r="W8" s="27"/>
      <c r="X8" s="3"/>
      <c r="Y8" s="3"/>
      <c r="Z8" s="27"/>
      <c r="AA8" s="3"/>
      <c r="AB8" s="3"/>
      <c r="AC8" s="10"/>
      <c r="AD8" s="3"/>
      <c r="AE8" s="3"/>
      <c r="AF8" s="27"/>
      <c r="AG8" s="3"/>
      <c r="AH8" s="3"/>
      <c r="AI8" s="27"/>
      <c r="AJ8" s="3"/>
      <c r="AK8" s="3"/>
      <c r="AL8" s="27"/>
      <c r="AM8" s="3"/>
      <c r="AN8" s="3"/>
      <c r="AO8" s="10"/>
      <c r="AP8" s="3"/>
    </row>
    <row r="9" spans="1:42">
      <c r="A9" s="368"/>
      <c r="B9" s="342"/>
      <c r="C9" s="3"/>
      <c r="D9" s="3"/>
      <c r="E9" s="28"/>
      <c r="F9" s="25"/>
      <c r="G9" s="25"/>
      <c r="H9" s="26"/>
      <c r="I9" s="3"/>
      <c r="J9" s="3"/>
      <c r="K9" s="27"/>
      <c r="L9" s="3"/>
      <c r="M9" s="3"/>
      <c r="N9" s="27"/>
      <c r="O9" s="3"/>
      <c r="P9" s="3"/>
      <c r="Q9" s="10"/>
      <c r="R9" s="3"/>
      <c r="S9" s="3"/>
      <c r="T9" s="27"/>
      <c r="U9" s="3"/>
      <c r="V9" s="3"/>
      <c r="W9" s="27"/>
      <c r="X9" s="3"/>
      <c r="Y9" s="3"/>
      <c r="Z9" s="27"/>
      <c r="AA9" s="3"/>
      <c r="AB9" s="3"/>
      <c r="AC9" s="10"/>
      <c r="AD9" s="3"/>
      <c r="AE9" s="3"/>
      <c r="AF9" s="27"/>
      <c r="AG9" s="3"/>
      <c r="AH9" s="3"/>
      <c r="AI9" s="27"/>
      <c r="AJ9" s="3"/>
      <c r="AK9" s="3"/>
      <c r="AL9" s="27"/>
      <c r="AM9" s="3"/>
      <c r="AN9" s="3"/>
      <c r="AO9" s="10"/>
      <c r="AP9" s="3"/>
    </row>
    <row r="10" spans="1:42">
      <c r="A10" s="368">
        <f>A8+1</f>
        <v>2</v>
      </c>
      <c r="B10" s="342" t="s">
        <v>416</v>
      </c>
      <c r="C10" s="21"/>
      <c r="D10" s="3"/>
      <c r="E10" s="448"/>
      <c r="F10" s="449"/>
      <c r="G10" s="25"/>
      <c r="H10" s="26"/>
      <c r="I10" s="25"/>
      <c r="J10" s="25"/>
      <c r="K10" s="26"/>
      <c r="L10" s="25"/>
      <c r="M10" s="25"/>
      <c r="N10" s="26"/>
      <c r="O10" s="25"/>
      <c r="P10" s="25"/>
      <c r="Q10" s="28"/>
      <c r="R10" s="25"/>
      <c r="S10" s="25"/>
      <c r="T10" s="26"/>
      <c r="U10" s="25"/>
      <c r="V10" s="25"/>
      <c r="W10" s="26"/>
      <c r="X10" s="25"/>
      <c r="Y10" s="25"/>
      <c r="Z10" s="26"/>
      <c r="AA10" s="25"/>
      <c r="AB10" s="25"/>
      <c r="AC10" s="28"/>
      <c r="AD10" s="25"/>
      <c r="AE10" s="25"/>
      <c r="AF10" s="26"/>
      <c r="AG10" s="25"/>
      <c r="AH10" s="25"/>
      <c r="AI10" s="26"/>
      <c r="AJ10" s="25"/>
      <c r="AK10" s="25"/>
      <c r="AL10" s="26"/>
      <c r="AM10" s="25"/>
      <c r="AN10" s="25"/>
      <c r="AO10" s="28"/>
      <c r="AP10" s="25"/>
    </row>
    <row r="11" spans="1:42">
      <c r="A11" s="368"/>
      <c r="B11" s="342"/>
      <c r="C11" s="21"/>
      <c r="D11" s="3"/>
      <c r="E11" s="28"/>
      <c r="F11" s="25"/>
      <c r="G11" s="25"/>
      <c r="H11" s="26"/>
      <c r="I11" s="25"/>
      <c r="J11" s="25"/>
      <c r="K11" s="26"/>
      <c r="L11" s="25"/>
      <c r="M11" s="25"/>
      <c r="N11" s="26"/>
      <c r="O11" s="25"/>
      <c r="P11" s="25"/>
      <c r="Q11" s="28"/>
      <c r="R11" s="25"/>
      <c r="S11" s="25"/>
      <c r="T11" s="26"/>
      <c r="U11" s="25"/>
      <c r="V11" s="25"/>
      <c r="W11" s="26"/>
      <c r="X11" s="25"/>
      <c r="Y11" s="25"/>
      <c r="Z11" s="26"/>
      <c r="AA11" s="25"/>
      <c r="AB11" s="25"/>
      <c r="AC11" s="28"/>
      <c r="AD11" s="25"/>
      <c r="AE11" s="25"/>
      <c r="AF11" s="26"/>
      <c r="AG11" s="25"/>
      <c r="AH11" s="25"/>
      <c r="AI11" s="26"/>
      <c r="AJ11" s="25"/>
      <c r="AK11" s="25"/>
      <c r="AL11" s="26"/>
      <c r="AM11" s="25"/>
      <c r="AN11" s="25"/>
      <c r="AO11" s="28"/>
      <c r="AP11" s="25"/>
    </row>
    <row r="12" spans="1:42">
      <c r="A12" s="368">
        <f>A10+1</f>
        <v>3</v>
      </c>
      <c r="B12" s="342" t="s">
        <v>4</v>
      </c>
      <c r="C12" s="21"/>
      <c r="D12" s="3"/>
      <c r="E12" s="448"/>
      <c r="F12" s="449"/>
      <c r="G12" s="449"/>
      <c r="H12" s="26"/>
      <c r="I12" s="25"/>
      <c r="J12" s="25"/>
      <c r="K12" s="26"/>
      <c r="L12" s="25"/>
      <c r="M12" s="25"/>
      <c r="N12" s="26"/>
      <c r="O12" s="25"/>
      <c r="P12" s="25"/>
      <c r="Q12" s="28"/>
      <c r="R12" s="25"/>
      <c r="S12" s="25"/>
      <c r="T12" s="26"/>
      <c r="U12" s="25"/>
      <c r="V12" s="25"/>
      <c r="W12" s="26"/>
      <c r="X12" s="25"/>
      <c r="Y12" s="25"/>
      <c r="Z12" s="26"/>
      <c r="AA12" s="25"/>
      <c r="AB12" s="25"/>
      <c r="AC12" s="28"/>
      <c r="AD12" s="25"/>
      <c r="AE12" s="25"/>
      <c r="AF12" s="26"/>
      <c r="AG12" s="25"/>
      <c r="AH12" s="25"/>
      <c r="AI12" s="26"/>
      <c r="AJ12" s="25"/>
      <c r="AK12" s="25"/>
      <c r="AL12" s="26"/>
      <c r="AM12" s="25"/>
      <c r="AN12" s="25"/>
      <c r="AO12" s="28"/>
      <c r="AP12" s="25"/>
    </row>
    <row r="13" spans="1:42">
      <c r="A13" s="368"/>
      <c r="B13" s="342"/>
      <c r="C13" s="21"/>
      <c r="D13" s="3"/>
      <c r="E13" s="28"/>
      <c r="F13" s="25"/>
      <c r="G13" s="25"/>
      <c r="H13" s="26"/>
      <c r="I13" s="25"/>
      <c r="J13" s="25"/>
      <c r="K13" s="26"/>
      <c r="L13" s="25"/>
      <c r="M13" s="25"/>
      <c r="N13" s="26"/>
      <c r="O13" s="25"/>
      <c r="P13" s="25"/>
      <c r="Q13" s="28"/>
      <c r="R13" s="25"/>
      <c r="S13" s="25"/>
      <c r="T13" s="26"/>
      <c r="U13" s="25"/>
      <c r="V13" s="25"/>
      <c r="W13" s="26"/>
      <c r="X13" s="25"/>
      <c r="Y13" s="25"/>
      <c r="Z13" s="26"/>
      <c r="AA13" s="25"/>
      <c r="AB13" s="25"/>
      <c r="AC13" s="28"/>
      <c r="AD13" s="25"/>
      <c r="AE13" s="25"/>
      <c r="AF13" s="26"/>
      <c r="AG13" s="25"/>
      <c r="AH13" s="25"/>
      <c r="AI13" s="26"/>
      <c r="AJ13" s="25"/>
      <c r="AK13" s="25"/>
      <c r="AL13" s="26"/>
      <c r="AM13" s="25"/>
      <c r="AN13" s="25"/>
      <c r="AO13" s="28"/>
      <c r="AP13" s="25"/>
    </row>
    <row r="14" spans="1:42">
      <c r="A14" s="368">
        <f>A12+1</f>
        <v>4</v>
      </c>
      <c r="B14" s="446" t="s">
        <v>5</v>
      </c>
      <c r="C14" s="21"/>
      <c r="D14" s="3"/>
      <c r="E14" s="28"/>
      <c r="F14" s="25"/>
      <c r="G14" s="449"/>
      <c r="H14" s="450"/>
      <c r="I14" s="25"/>
      <c r="J14" s="25"/>
      <c r="K14" s="26"/>
      <c r="L14" s="25"/>
      <c r="M14" s="25"/>
      <c r="N14" s="26"/>
      <c r="O14" s="25"/>
      <c r="P14" s="25"/>
      <c r="Q14" s="28"/>
      <c r="R14" s="25"/>
      <c r="S14" s="25"/>
      <c r="T14" s="26"/>
      <c r="U14" s="25"/>
      <c r="V14" s="25"/>
      <c r="W14" s="26"/>
      <c r="X14" s="25"/>
      <c r="Y14" s="25"/>
      <c r="Z14" s="26"/>
      <c r="AA14" s="25"/>
      <c r="AB14" s="25"/>
      <c r="AC14" s="448"/>
      <c r="AD14" s="449"/>
      <c r="AE14" s="449"/>
      <c r="AF14" s="26"/>
      <c r="AG14" s="25"/>
      <c r="AH14" s="25"/>
      <c r="AI14" s="26"/>
      <c r="AJ14" s="25"/>
      <c r="AK14" s="25"/>
      <c r="AL14" s="26"/>
      <c r="AM14" s="25"/>
      <c r="AN14" s="25"/>
      <c r="AO14" s="28"/>
      <c r="AP14" s="25"/>
    </row>
    <row r="15" spans="1:42">
      <c r="A15" s="368"/>
      <c r="B15" s="446"/>
      <c r="C15" s="21"/>
      <c r="D15" s="3"/>
      <c r="E15" s="28"/>
      <c r="F15" s="25"/>
      <c r="G15" s="25"/>
      <c r="H15" s="26"/>
      <c r="I15" s="25"/>
      <c r="J15" s="25"/>
      <c r="K15" s="26"/>
      <c r="L15" s="25"/>
      <c r="M15" s="25"/>
      <c r="N15" s="26"/>
      <c r="O15" s="25"/>
      <c r="P15" s="25"/>
      <c r="Q15" s="28"/>
      <c r="R15" s="25"/>
      <c r="S15" s="25"/>
      <c r="T15" s="26"/>
      <c r="U15" s="25"/>
      <c r="V15" s="25"/>
      <c r="W15" s="26"/>
      <c r="X15" s="25"/>
      <c r="Y15" s="25"/>
      <c r="Z15" s="26"/>
      <c r="AA15" s="25"/>
      <c r="AB15" s="25"/>
      <c r="AC15" s="28"/>
      <c r="AD15" s="25"/>
      <c r="AE15" s="25"/>
      <c r="AF15" s="26"/>
      <c r="AG15" s="25"/>
      <c r="AH15" s="25"/>
      <c r="AI15" s="26"/>
      <c r="AJ15" s="25"/>
      <c r="AK15" s="25"/>
      <c r="AL15" s="26"/>
      <c r="AM15" s="25"/>
      <c r="AN15" s="25"/>
      <c r="AO15" s="28"/>
      <c r="AP15" s="25"/>
    </row>
    <row r="16" spans="1:42">
      <c r="A16" s="368">
        <f>A14+1</f>
        <v>5</v>
      </c>
      <c r="B16" s="446" t="s">
        <v>400</v>
      </c>
      <c r="C16" s="21"/>
      <c r="D16" s="3"/>
      <c r="E16" s="28"/>
      <c r="F16" s="25"/>
      <c r="G16" s="25"/>
      <c r="H16" s="26"/>
      <c r="I16" s="449"/>
      <c r="J16" s="449"/>
      <c r="K16" s="26"/>
      <c r="L16" s="25"/>
      <c r="M16" s="25"/>
      <c r="N16" s="26"/>
      <c r="O16" s="25"/>
      <c r="P16" s="25"/>
      <c r="Q16" s="28"/>
      <c r="R16" s="25"/>
      <c r="S16" s="25"/>
      <c r="T16" s="26"/>
      <c r="U16" s="25"/>
      <c r="V16" s="25"/>
      <c r="W16" s="26"/>
      <c r="X16" s="25"/>
      <c r="Y16" s="25"/>
      <c r="Z16" s="26"/>
      <c r="AA16" s="25"/>
      <c r="AB16" s="25"/>
      <c r="AC16" s="448"/>
      <c r="AD16" s="449"/>
      <c r="AE16" s="449"/>
      <c r="AF16" s="26"/>
      <c r="AG16" s="25"/>
      <c r="AH16" s="25"/>
      <c r="AI16" s="26"/>
      <c r="AJ16" s="25"/>
      <c r="AK16" s="25"/>
      <c r="AL16" s="26"/>
      <c r="AM16" s="25"/>
      <c r="AN16" s="25"/>
      <c r="AO16" s="28"/>
      <c r="AP16" s="25"/>
    </row>
    <row r="17" spans="1:42">
      <c r="A17" s="368"/>
      <c r="B17" s="446"/>
      <c r="C17" s="21"/>
      <c r="D17" s="3"/>
      <c r="E17" s="28"/>
      <c r="F17" s="25"/>
      <c r="G17" s="25"/>
      <c r="H17" s="26"/>
      <c r="I17" s="25"/>
      <c r="J17" s="25"/>
      <c r="K17" s="26"/>
      <c r="L17" s="25"/>
      <c r="M17" s="25"/>
      <c r="N17" s="26"/>
      <c r="O17" s="25"/>
      <c r="P17" s="25"/>
      <c r="Q17" s="28"/>
      <c r="R17" s="25"/>
      <c r="S17" s="25"/>
      <c r="T17" s="26"/>
      <c r="U17" s="25"/>
      <c r="V17" s="25"/>
      <c r="W17" s="26"/>
      <c r="X17" s="25"/>
      <c r="Y17" s="25"/>
      <c r="Z17" s="26"/>
      <c r="AA17" s="25"/>
      <c r="AB17" s="25"/>
      <c r="AC17" s="28"/>
      <c r="AD17" s="25"/>
      <c r="AE17" s="25"/>
      <c r="AF17" s="26"/>
      <c r="AG17" s="25"/>
      <c r="AH17" s="25"/>
      <c r="AI17" s="26"/>
      <c r="AJ17" s="25"/>
      <c r="AK17" s="25"/>
      <c r="AL17" s="26"/>
      <c r="AM17" s="25"/>
      <c r="AN17" s="25"/>
      <c r="AO17" s="28"/>
      <c r="AP17" s="25"/>
    </row>
    <row r="18" spans="1:42">
      <c r="A18" s="368">
        <f>A16+1</f>
        <v>6</v>
      </c>
      <c r="B18" s="446" t="s">
        <v>6</v>
      </c>
      <c r="C18" s="21"/>
      <c r="D18" s="3"/>
      <c r="E18" s="28"/>
      <c r="F18" s="25"/>
      <c r="G18" s="25"/>
      <c r="H18" s="26"/>
      <c r="I18" s="25"/>
      <c r="J18" s="449"/>
      <c r="K18" s="450"/>
      <c r="L18" s="449"/>
      <c r="M18" s="25"/>
      <c r="N18" s="26"/>
      <c r="O18" s="25"/>
      <c r="P18" s="25"/>
      <c r="Q18" s="28"/>
      <c r="R18" s="25"/>
      <c r="S18" s="25"/>
      <c r="T18" s="26"/>
      <c r="U18" s="25"/>
      <c r="V18" s="25"/>
      <c r="W18" s="26"/>
      <c r="X18" s="25"/>
      <c r="Y18" s="25"/>
      <c r="Z18" s="26"/>
      <c r="AA18" s="25"/>
      <c r="AB18" s="25"/>
      <c r="AC18" s="28"/>
      <c r="AD18" s="25"/>
      <c r="AE18" s="25"/>
      <c r="AF18" s="450"/>
      <c r="AG18" s="449"/>
      <c r="AH18" s="449"/>
      <c r="AI18" s="26"/>
      <c r="AJ18" s="25"/>
      <c r="AK18" s="25"/>
      <c r="AL18" s="26"/>
      <c r="AM18" s="25"/>
      <c r="AN18" s="25"/>
      <c r="AO18" s="28"/>
      <c r="AP18" s="25"/>
    </row>
    <row r="19" spans="1:42">
      <c r="A19" s="368"/>
      <c r="B19" s="446"/>
      <c r="C19" s="21"/>
      <c r="D19" s="3"/>
      <c r="E19" s="28"/>
      <c r="F19" s="25"/>
      <c r="G19" s="25"/>
      <c r="H19" s="26"/>
      <c r="I19" s="25"/>
      <c r="J19" s="25"/>
      <c r="K19" s="26"/>
      <c r="L19" s="25"/>
      <c r="M19" s="25"/>
      <c r="N19" s="26"/>
      <c r="O19" s="25"/>
      <c r="P19" s="25"/>
      <c r="Q19" s="28"/>
      <c r="R19" s="25"/>
      <c r="S19" s="25"/>
      <c r="T19" s="26"/>
      <c r="U19" s="25"/>
      <c r="V19" s="25"/>
      <c r="W19" s="26"/>
      <c r="X19" s="25"/>
      <c r="Y19" s="25"/>
      <c r="Z19" s="26"/>
      <c r="AA19" s="25"/>
      <c r="AB19" s="25"/>
      <c r="AC19" s="28"/>
      <c r="AD19" s="25"/>
      <c r="AE19" s="25"/>
      <c r="AF19" s="26"/>
      <c r="AG19" s="25"/>
      <c r="AH19" s="25"/>
      <c r="AI19" s="26"/>
      <c r="AJ19" s="25"/>
      <c r="AK19" s="25"/>
      <c r="AL19" s="26"/>
      <c r="AM19" s="25"/>
      <c r="AN19" s="25"/>
      <c r="AO19" s="28"/>
      <c r="AP19" s="25"/>
    </row>
    <row r="20" spans="1:42">
      <c r="A20" s="368">
        <f>A18+1</f>
        <v>7</v>
      </c>
      <c r="B20" s="446" t="s">
        <v>7</v>
      </c>
      <c r="C20" s="21"/>
      <c r="D20" s="3"/>
      <c r="E20" s="28"/>
      <c r="F20" s="25"/>
      <c r="G20" s="25"/>
      <c r="H20" s="26"/>
      <c r="I20" s="449"/>
      <c r="J20" s="449"/>
      <c r="K20" s="26"/>
      <c r="L20" s="25"/>
      <c r="M20" s="25"/>
      <c r="N20" s="450"/>
      <c r="O20" s="449"/>
      <c r="P20" s="25"/>
      <c r="Q20" s="28"/>
      <c r="R20" s="25"/>
      <c r="S20" s="25"/>
      <c r="T20" s="26"/>
      <c r="U20" s="25"/>
      <c r="V20" s="25"/>
      <c r="W20" s="26"/>
      <c r="X20" s="25"/>
      <c r="Y20" s="25"/>
      <c r="Z20" s="26"/>
      <c r="AA20" s="25"/>
      <c r="AB20" s="25"/>
      <c r="AC20" s="28"/>
      <c r="AD20" s="25"/>
      <c r="AE20" s="25"/>
      <c r="AF20" s="26"/>
      <c r="AG20" s="25"/>
      <c r="AH20" s="25"/>
      <c r="AI20" s="26"/>
      <c r="AJ20" s="25"/>
      <c r="AK20" s="25"/>
      <c r="AL20" s="26"/>
      <c r="AM20" s="25"/>
      <c r="AN20" s="25"/>
      <c r="AO20" s="28"/>
      <c r="AP20" s="25"/>
    </row>
    <row r="21" spans="1:42">
      <c r="A21" s="368"/>
      <c r="B21" s="446"/>
      <c r="C21" s="21"/>
      <c r="D21" s="3"/>
      <c r="E21" s="28"/>
      <c r="F21" s="25"/>
      <c r="G21" s="25"/>
      <c r="H21" s="26"/>
      <c r="I21" s="25"/>
      <c r="J21" s="25"/>
      <c r="K21" s="26"/>
      <c r="L21" s="25"/>
      <c r="M21" s="25"/>
      <c r="N21" s="26"/>
      <c r="O21" s="25"/>
      <c r="P21" s="25"/>
      <c r="Q21" s="28"/>
      <c r="R21" s="25"/>
      <c r="S21" s="25"/>
      <c r="T21" s="26"/>
      <c r="U21" s="25"/>
      <c r="V21" s="25"/>
      <c r="W21" s="26"/>
      <c r="X21" s="25"/>
      <c r="Y21" s="25"/>
      <c r="Z21" s="26"/>
      <c r="AA21" s="25"/>
      <c r="AB21" s="25"/>
      <c r="AC21" s="28"/>
      <c r="AD21" s="25"/>
      <c r="AE21" s="25"/>
      <c r="AF21" s="26"/>
      <c r="AG21" s="25"/>
      <c r="AH21" s="25"/>
      <c r="AI21" s="26"/>
      <c r="AJ21" s="25"/>
      <c r="AK21" s="25"/>
      <c r="AL21" s="26"/>
      <c r="AM21" s="25"/>
      <c r="AN21" s="25"/>
      <c r="AO21" s="28"/>
      <c r="AP21" s="25"/>
    </row>
    <row r="22" spans="1:42" ht="25.5">
      <c r="A22" s="368">
        <f>A20+1</f>
        <v>8</v>
      </c>
      <c r="B22" s="446" t="s">
        <v>8</v>
      </c>
      <c r="C22" s="21"/>
      <c r="D22" s="3"/>
      <c r="E22" s="28"/>
      <c r="F22" s="25"/>
      <c r="G22" s="25"/>
      <c r="H22" s="26"/>
      <c r="I22" s="25"/>
      <c r="J22" s="25"/>
      <c r="K22" s="26"/>
      <c r="L22" s="25"/>
      <c r="M22" s="449"/>
      <c r="N22" s="26"/>
      <c r="O22" s="25"/>
      <c r="P22" s="25"/>
      <c r="Q22" s="28"/>
      <c r="R22" s="25"/>
      <c r="S22" s="25"/>
      <c r="T22" s="26"/>
      <c r="U22" s="25"/>
      <c r="V22" s="25"/>
      <c r="W22" s="26"/>
      <c r="X22" s="25"/>
      <c r="Y22" s="449"/>
      <c r="Z22" s="26"/>
      <c r="AA22" s="25"/>
      <c r="AB22" s="25"/>
      <c r="AC22" s="28"/>
      <c r="AD22" s="25"/>
      <c r="AE22" s="25"/>
      <c r="AF22" s="26"/>
      <c r="AG22" s="25"/>
      <c r="AH22" s="25"/>
      <c r="AI22" s="26"/>
      <c r="AJ22" s="25"/>
      <c r="AK22" s="449"/>
      <c r="AL22" s="26"/>
      <c r="AM22" s="25"/>
      <c r="AN22" s="25"/>
      <c r="AO22" s="28"/>
      <c r="AP22" s="25"/>
    </row>
    <row r="23" spans="1:42">
      <c r="A23" s="368"/>
      <c r="B23" s="446"/>
      <c r="C23" s="21"/>
      <c r="D23" s="3"/>
      <c r="E23" s="28"/>
      <c r="F23" s="25"/>
      <c r="G23" s="25"/>
      <c r="H23" s="26"/>
      <c r="I23" s="25"/>
      <c r="J23" s="25"/>
      <c r="K23" s="26"/>
      <c r="L23" s="25"/>
      <c r="M23" s="25"/>
      <c r="N23" s="26"/>
      <c r="O23" s="25"/>
      <c r="P23" s="25"/>
      <c r="Q23" s="28"/>
      <c r="R23" s="25"/>
      <c r="S23" s="25"/>
      <c r="T23" s="26"/>
      <c r="U23" s="25"/>
      <c r="V23" s="25"/>
      <c r="W23" s="26"/>
      <c r="X23" s="25"/>
      <c r="Y23" s="25"/>
      <c r="Z23" s="26"/>
      <c r="AA23" s="25"/>
      <c r="AB23" s="25"/>
      <c r="AC23" s="28"/>
      <c r="AD23" s="25"/>
      <c r="AE23" s="25"/>
      <c r="AF23" s="26"/>
      <c r="AG23" s="25"/>
      <c r="AH23" s="25"/>
      <c r="AI23" s="26"/>
      <c r="AJ23" s="25"/>
      <c r="AK23" s="25"/>
      <c r="AL23" s="26"/>
      <c r="AM23" s="25"/>
      <c r="AN23" s="25"/>
      <c r="AO23" s="28"/>
      <c r="AP23" s="25"/>
    </row>
    <row r="24" spans="1:42">
      <c r="A24" s="368">
        <f>A22+1</f>
        <v>9</v>
      </c>
      <c r="B24" s="446" t="s">
        <v>9</v>
      </c>
      <c r="C24" s="21"/>
      <c r="D24" s="3"/>
      <c r="E24" s="28"/>
      <c r="F24" s="25"/>
      <c r="G24" s="25"/>
      <c r="H24" s="26"/>
      <c r="I24" s="449"/>
      <c r="J24" s="449"/>
      <c r="K24" s="450"/>
      <c r="L24" s="449"/>
      <c r="M24" s="25"/>
      <c r="N24" s="26"/>
      <c r="O24" s="25"/>
      <c r="P24" s="25"/>
      <c r="Q24" s="28"/>
      <c r="R24" s="25"/>
      <c r="S24" s="25"/>
      <c r="T24" s="26"/>
      <c r="U24" s="25"/>
      <c r="V24" s="25"/>
      <c r="W24" s="26"/>
      <c r="X24" s="25"/>
      <c r="Y24" s="25"/>
      <c r="Z24" s="26"/>
      <c r="AA24" s="25"/>
      <c r="AB24" s="25"/>
      <c r="AC24" s="28"/>
      <c r="AD24" s="25"/>
      <c r="AE24" s="25"/>
      <c r="AF24" s="26"/>
      <c r="AG24" s="25"/>
      <c r="AH24" s="25"/>
      <c r="AI24" s="26"/>
      <c r="AJ24" s="25"/>
      <c r="AK24" s="25"/>
      <c r="AL24" s="26"/>
      <c r="AM24" s="25"/>
      <c r="AN24" s="25"/>
      <c r="AO24" s="28"/>
      <c r="AP24" s="25"/>
    </row>
    <row r="25" spans="1:42">
      <c r="A25" s="368"/>
      <c r="B25" s="446"/>
      <c r="C25" s="21"/>
      <c r="D25" s="3"/>
      <c r="E25" s="28"/>
      <c r="F25" s="25"/>
      <c r="G25" s="25"/>
      <c r="H25" s="26"/>
      <c r="I25" s="25"/>
      <c r="J25" s="25"/>
      <c r="K25" s="26"/>
      <c r="L25" s="25"/>
      <c r="M25" s="25"/>
      <c r="N25" s="26"/>
      <c r="O25" s="25"/>
      <c r="P25" s="25"/>
      <c r="Q25" s="28"/>
      <c r="R25" s="25"/>
      <c r="S25" s="25"/>
      <c r="T25" s="26"/>
      <c r="U25" s="25"/>
      <c r="V25" s="25"/>
      <c r="W25" s="26"/>
      <c r="X25" s="25"/>
      <c r="Y25" s="25"/>
      <c r="Z25" s="26"/>
      <c r="AA25" s="25"/>
      <c r="AB25" s="25"/>
      <c r="AC25" s="28"/>
      <c r="AD25" s="25"/>
      <c r="AE25" s="25"/>
      <c r="AF25" s="26"/>
      <c r="AG25" s="25"/>
      <c r="AH25" s="25"/>
      <c r="AI25" s="26"/>
      <c r="AJ25" s="25"/>
      <c r="AK25" s="25"/>
      <c r="AL25" s="26"/>
      <c r="AM25" s="25"/>
      <c r="AN25" s="25"/>
      <c r="AO25" s="28"/>
      <c r="AP25" s="25"/>
    </row>
    <row r="26" spans="1:42">
      <c r="A26" s="368">
        <f>A24+1</f>
        <v>10</v>
      </c>
      <c r="B26" s="446" t="s">
        <v>10</v>
      </c>
      <c r="C26" s="21"/>
      <c r="D26" s="3"/>
      <c r="E26" s="28"/>
      <c r="F26" s="25"/>
      <c r="G26" s="25"/>
      <c r="H26" s="26"/>
      <c r="I26" s="449"/>
      <c r="J26" s="449"/>
      <c r="K26" s="450"/>
      <c r="L26" s="449"/>
      <c r="M26" s="449"/>
      <c r="N26" s="450"/>
      <c r="O26" s="449"/>
      <c r="P26" s="25"/>
      <c r="Q26" s="28"/>
      <c r="R26" s="25"/>
      <c r="S26" s="25"/>
      <c r="T26" s="26"/>
      <c r="U26" s="25"/>
      <c r="V26" s="25"/>
      <c r="W26" s="26"/>
      <c r="X26" s="449"/>
      <c r="Y26" s="449"/>
      <c r="Z26" s="450"/>
      <c r="AA26" s="449"/>
      <c r="AB26" s="25"/>
      <c r="AC26" s="28"/>
      <c r="AD26" s="25"/>
      <c r="AE26" s="25"/>
      <c r="AF26" s="26"/>
      <c r="AG26" s="25"/>
      <c r="AH26" s="25"/>
      <c r="AI26" s="26"/>
      <c r="AJ26" s="25"/>
      <c r="AK26" s="25"/>
      <c r="AL26" s="26"/>
      <c r="AM26" s="25"/>
      <c r="AN26" s="25"/>
      <c r="AO26" s="28"/>
      <c r="AP26" s="25"/>
    </row>
    <row r="27" spans="1:42">
      <c r="A27" s="368"/>
      <c r="B27" s="446"/>
      <c r="C27" s="21"/>
      <c r="D27" s="3"/>
      <c r="E27" s="28"/>
      <c r="F27" s="25"/>
      <c r="G27" s="25"/>
      <c r="H27" s="26"/>
      <c r="I27" s="25"/>
      <c r="J27" s="25"/>
      <c r="K27" s="26"/>
      <c r="L27" s="25"/>
      <c r="M27" s="25"/>
      <c r="N27" s="26"/>
      <c r="O27" s="25"/>
      <c r="P27" s="25"/>
      <c r="Q27" s="28"/>
      <c r="R27" s="25"/>
      <c r="S27" s="25"/>
      <c r="T27" s="26"/>
      <c r="U27" s="25"/>
      <c r="V27" s="25"/>
      <c r="W27" s="26"/>
      <c r="X27" s="25"/>
      <c r="Y27" s="25"/>
      <c r="Z27" s="26"/>
      <c r="AA27" s="25"/>
      <c r="AB27" s="25"/>
      <c r="AC27" s="28"/>
      <c r="AD27" s="25"/>
      <c r="AE27" s="25"/>
      <c r="AF27" s="26"/>
      <c r="AG27" s="25"/>
      <c r="AH27" s="25"/>
      <c r="AI27" s="26"/>
      <c r="AJ27" s="25"/>
      <c r="AK27" s="25"/>
      <c r="AL27" s="26"/>
      <c r="AM27" s="25"/>
      <c r="AN27" s="25"/>
      <c r="AO27" s="28"/>
      <c r="AP27" s="25"/>
    </row>
    <row r="28" spans="1:42">
      <c r="A28" s="368">
        <f>A26+1</f>
        <v>11</v>
      </c>
      <c r="B28" s="446" t="s">
        <v>11</v>
      </c>
      <c r="C28" s="21"/>
      <c r="D28" s="3"/>
      <c r="E28" s="28"/>
      <c r="F28" s="25"/>
      <c r="G28" s="25"/>
      <c r="H28" s="26"/>
      <c r="I28" s="25"/>
      <c r="J28" s="25"/>
      <c r="K28" s="26"/>
      <c r="L28" s="25"/>
      <c r="M28" s="25"/>
      <c r="N28" s="26"/>
      <c r="O28" s="449"/>
      <c r="P28" s="449"/>
      <c r="Q28" s="448"/>
      <c r="R28" s="449"/>
      <c r="S28" s="25"/>
      <c r="T28" s="26"/>
      <c r="U28" s="25"/>
      <c r="V28" s="25"/>
      <c r="W28" s="26"/>
      <c r="X28" s="25"/>
      <c r="Y28" s="25"/>
      <c r="Z28" s="26"/>
      <c r="AA28" s="449"/>
      <c r="AB28" s="449"/>
      <c r="AC28" s="448"/>
      <c r="AD28" s="449"/>
      <c r="AE28" s="25"/>
      <c r="AF28" s="26"/>
      <c r="AG28" s="25"/>
      <c r="AH28" s="25"/>
      <c r="AI28" s="26"/>
      <c r="AJ28" s="25"/>
      <c r="AK28" s="25"/>
      <c r="AL28" s="26"/>
      <c r="AM28" s="25"/>
      <c r="AN28" s="25"/>
      <c r="AO28" s="28"/>
      <c r="AP28" s="25"/>
    </row>
    <row r="29" spans="1:42">
      <c r="A29" s="368"/>
      <c r="B29" s="446"/>
      <c r="C29" s="21"/>
      <c r="D29" s="3"/>
      <c r="E29" s="28"/>
      <c r="F29" s="25"/>
      <c r="G29" s="25"/>
      <c r="H29" s="26"/>
      <c r="I29" s="25"/>
      <c r="J29" s="25"/>
      <c r="K29" s="26"/>
      <c r="L29" s="25"/>
      <c r="M29" s="25"/>
      <c r="N29" s="26"/>
      <c r="O29" s="25"/>
      <c r="P29" s="25"/>
      <c r="Q29" s="28"/>
      <c r="R29" s="25"/>
      <c r="S29" s="25"/>
      <c r="T29" s="26"/>
      <c r="U29" s="25"/>
      <c r="V29" s="25"/>
      <c r="W29" s="26"/>
      <c r="X29" s="25"/>
      <c r="Y29" s="25"/>
      <c r="Z29" s="26"/>
      <c r="AA29" s="25"/>
      <c r="AB29" s="25"/>
      <c r="AC29" s="28"/>
      <c r="AD29" s="25"/>
      <c r="AE29" s="25"/>
      <c r="AF29" s="26"/>
      <c r="AG29" s="25"/>
      <c r="AH29" s="25"/>
      <c r="AI29" s="26"/>
      <c r="AJ29" s="25"/>
      <c r="AK29" s="25"/>
      <c r="AL29" s="26"/>
      <c r="AM29" s="25"/>
      <c r="AN29" s="25"/>
      <c r="AO29" s="28"/>
      <c r="AP29" s="25"/>
    </row>
    <row r="30" spans="1:42">
      <c r="A30" s="368">
        <f>A28+1</f>
        <v>12</v>
      </c>
      <c r="B30" s="446" t="s">
        <v>12</v>
      </c>
      <c r="C30" s="21"/>
      <c r="D30" s="3"/>
      <c r="E30" s="28"/>
      <c r="F30" s="25"/>
      <c r="G30" s="25"/>
      <c r="H30" s="26"/>
      <c r="I30" s="25"/>
      <c r="J30" s="25"/>
      <c r="K30" s="26"/>
      <c r="L30" s="25"/>
      <c r="M30" s="25"/>
      <c r="N30" s="26"/>
      <c r="O30" s="449"/>
      <c r="P30" s="449"/>
      <c r="Q30" s="448"/>
      <c r="R30" s="449"/>
      <c r="S30" s="449"/>
      <c r="T30" s="450"/>
      <c r="U30" s="25"/>
      <c r="V30" s="25"/>
      <c r="W30" s="26"/>
      <c r="X30" s="25"/>
      <c r="Y30" s="25"/>
      <c r="Z30" s="26"/>
      <c r="AA30" s="449"/>
      <c r="AB30" s="449"/>
      <c r="AC30" s="448"/>
      <c r="AD30" s="449"/>
      <c r="AE30" s="449"/>
      <c r="AF30" s="450"/>
      <c r="AG30" s="25"/>
      <c r="AH30" s="25"/>
      <c r="AI30" s="26"/>
      <c r="AJ30" s="25"/>
      <c r="AK30" s="449"/>
      <c r="AL30" s="450"/>
      <c r="AM30" s="449"/>
      <c r="AN30" s="449"/>
      <c r="AO30" s="28"/>
      <c r="AP30" s="25"/>
    </row>
    <row r="31" spans="1:42">
      <c r="A31" s="368"/>
      <c r="B31" s="446"/>
      <c r="C31" s="21"/>
      <c r="D31" s="3"/>
      <c r="E31" s="28"/>
      <c r="F31" s="25"/>
      <c r="G31" s="25"/>
      <c r="H31" s="26"/>
      <c r="I31" s="25"/>
      <c r="J31" s="25"/>
      <c r="K31" s="26"/>
      <c r="L31" s="25"/>
      <c r="M31" s="25"/>
      <c r="N31" s="26"/>
      <c r="O31" s="25"/>
      <c r="P31" s="25"/>
      <c r="Q31" s="28"/>
      <c r="R31" s="25"/>
      <c r="S31" s="25"/>
      <c r="T31" s="26"/>
      <c r="U31" s="25"/>
      <c r="V31" s="25"/>
      <c r="W31" s="26"/>
      <c r="X31" s="25"/>
      <c r="Y31" s="25"/>
      <c r="Z31" s="26"/>
      <c r="AA31" s="25"/>
      <c r="AB31" s="25"/>
      <c r="AC31" s="28"/>
      <c r="AD31" s="25"/>
      <c r="AE31" s="25"/>
      <c r="AF31" s="26"/>
      <c r="AG31" s="25"/>
      <c r="AH31" s="25"/>
      <c r="AI31" s="26"/>
      <c r="AJ31" s="25"/>
      <c r="AK31" s="25"/>
      <c r="AL31" s="26"/>
      <c r="AM31" s="25"/>
      <c r="AN31" s="25"/>
      <c r="AO31" s="28"/>
      <c r="AP31" s="25"/>
    </row>
    <row r="32" spans="1:42">
      <c r="A32" s="368">
        <f>A30+1</f>
        <v>13</v>
      </c>
      <c r="B32" s="446" t="s">
        <v>13</v>
      </c>
      <c r="C32" s="21"/>
      <c r="D32" s="3"/>
      <c r="E32" s="28"/>
      <c r="F32" s="25"/>
      <c r="G32" s="25"/>
      <c r="H32" s="26"/>
      <c r="I32" s="25"/>
      <c r="J32" s="25"/>
      <c r="K32" s="26"/>
      <c r="L32" s="25"/>
      <c r="M32" s="25"/>
      <c r="N32" s="450"/>
      <c r="O32" s="449"/>
      <c r="P32" s="449"/>
      <c r="Q32" s="448"/>
      <c r="R32" s="449"/>
      <c r="S32" s="449"/>
      <c r="T32" s="450"/>
      <c r="U32" s="449"/>
      <c r="V32" s="25"/>
      <c r="W32" s="26"/>
      <c r="X32" s="25"/>
      <c r="Y32" s="25"/>
      <c r="Z32" s="450"/>
      <c r="AA32" s="449"/>
      <c r="AB32" s="449"/>
      <c r="AC32" s="448"/>
      <c r="AD32" s="449"/>
      <c r="AE32" s="449"/>
      <c r="AF32" s="450"/>
      <c r="AG32" s="449"/>
      <c r="AH32" s="25"/>
      <c r="AI32" s="26"/>
      <c r="AJ32" s="25"/>
      <c r="AK32" s="25"/>
      <c r="AL32" s="26"/>
      <c r="AM32" s="25"/>
      <c r="AN32" s="25"/>
      <c r="AO32" s="28"/>
      <c r="AP32" s="25"/>
    </row>
    <row r="33" spans="1:42">
      <c r="A33" s="368"/>
      <c r="B33" s="446"/>
      <c r="C33" s="21"/>
      <c r="D33" s="3"/>
      <c r="E33" s="28"/>
      <c r="F33" s="25"/>
      <c r="G33" s="25"/>
      <c r="H33" s="26"/>
      <c r="I33" s="25"/>
      <c r="J33" s="25"/>
      <c r="K33" s="26"/>
      <c r="L33" s="25"/>
      <c r="M33" s="25"/>
      <c r="N33" s="26"/>
      <c r="O33" s="25"/>
      <c r="P33" s="25"/>
      <c r="Q33" s="28"/>
      <c r="R33" s="25"/>
      <c r="S33" s="25"/>
      <c r="T33" s="26"/>
      <c r="U33" s="25"/>
      <c r="V33" s="25"/>
      <c r="W33" s="26"/>
      <c r="X33" s="25"/>
      <c r="Y33" s="25"/>
      <c r="Z33" s="26"/>
      <c r="AA33" s="25"/>
      <c r="AB33" s="25"/>
      <c r="AC33" s="28"/>
      <c r="AD33" s="25"/>
      <c r="AE33" s="25"/>
      <c r="AF33" s="26"/>
      <c r="AG33" s="25"/>
      <c r="AH33" s="25"/>
      <c r="AI33" s="26"/>
      <c r="AJ33" s="25"/>
      <c r="AK33" s="25"/>
      <c r="AL33" s="26"/>
      <c r="AM33" s="25"/>
      <c r="AN33" s="25"/>
      <c r="AO33" s="28"/>
      <c r="AP33" s="25"/>
    </row>
    <row r="34" spans="1:42">
      <c r="A34" s="368">
        <f>A32+1</f>
        <v>14</v>
      </c>
      <c r="B34" s="446" t="s">
        <v>14</v>
      </c>
      <c r="C34" s="21"/>
      <c r="D34" s="3"/>
      <c r="E34" s="28"/>
      <c r="F34" s="25"/>
      <c r="G34" s="25"/>
      <c r="H34" s="26"/>
      <c r="I34" s="25"/>
      <c r="J34" s="25"/>
      <c r="K34" s="26"/>
      <c r="L34" s="25"/>
      <c r="M34" s="25"/>
      <c r="N34" s="26"/>
      <c r="O34" s="25"/>
      <c r="P34" s="25"/>
      <c r="Q34" s="28"/>
      <c r="R34" s="25"/>
      <c r="S34" s="25"/>
      <c r="T34" s="26"/>
      <c r="U34" s="25"/>
      <c r="V34" s="449"/>
      <c r="W34" s="450"/>
      <c r="X34" s="449"/>
      <c r="Y34" s="449"/>
      <c r="Z34" s="26"/>
      <c r="AA34" s="25"/>
      <c r="AB34" s="25"/>
      <c r="AC34" s="28"/>
      <c r="AD34" s="25"/>
      <c r="AE34" s="25"/>
      <c r="AF34" s="26"/>
      <c r="AG34" s="25"/>
      <c r="AH34" s="449"/>
      <c r="AI34" s="450"/>
      <c r="AJ34" s="449"/>
      <c r="AK34" s="449"/>
      <c r="AL34" s="26"/>
      <c r="AM34" s="25"/>
      <c r="AN34" s="25"/>
      <c r="AO34" s="28"/>
      <c r="AP34" s="25"/>
    </row>
    <row r="35" spans="1:42">
      <c r="A35" s="368"/>
      <c r="B35" s="446"/>
      <c r="C35" s="21"/>
      <c r="D35" s="3"/>
      <c r="E35" s="28"/>
      <c r="F35" s="25"/>
      <c r="G35" s="25"/>
      <c r="H35" s="26"/>
      <c r="I35" s="25"/>
      <c r="J35" s="25"/>
      <c r="K35" s="26"/>
      <c r="L35" s="25"/>
      <c r="M35" s="25"/>
      <c r="N35" s="26"/>
      <c r="O35" s="25"/>
      <c r="P35" s="25"/>
      <c r="Q35" s="28"/>
      <c r="R35" s="25"/>
      <c r="S35" s="25"/>
      <c r="T35" s="26"/>
      <c r="U35" s="25"/>
      <c r="V35" s="25"/>
      <c r="W35" s="26"/>
      <c r="X35" s="25"/>
      <c r="Y35" s="25"/>
      <c r="Z35" s="26"/>
      <c r="AA35" s="25"/>
      <c r="AB35" s="25"/>
      <c r="AC35" s="28"/>
      <c r="AD35" s="25"/>
      <c r="AE35" s="25"/>
      <c r="AF35" s="26"/>
      <c r="AG35" s="25"/>
      <c r="AH35" s="25"/>
      <c r="AI35" s="26"/>
      <c r="AJ35" s="25"/>
      <c r="AK35" s="25"/>
      <c r="AL35" s="26"/>
      <c r="AM35" s="25"/>
      <c r="AN35" s="25"/>
      <c r="AO35" s="28"/>
      <c r="AP35" s="25"/>
    </row>
    <row r="36" spans="1:42">
      <c r="A36" s="368">
        <f>A34+1</f>
        <v>15</v>
      </c>
      <c r="B36" s="342" t="s">
        <v>15</v>
      </c>
      <c r="C36" s="21"/>
      <c r="D36" s="3"/>
      <c r="E36" s="28"/>
      <c r="F36" s="25"/>
      <c r="G36" s="25"/>
      <c r="H36" s="26"/>
      <c r="I36" s="25"/>
      <c r="J36" s="25"/>
      <c r="K36" s="26"/>
      <c r="L36" s="25"/>
      <c r="M36" s="25"/>
      <c r="N36" s="26"/>
      <c r="O36" s="25"/>
      <c r="P36" s="25"/>
      <c r="Q36" s="28"/>
      <c r="R36" s="25"/>
      <c r="S36" s="25"/>
      <c r="T36" s="26"/>
      <c r="U36" s="25"/>
      <c r="V36" s="25"/>
      <c r="W36" s="26"/>
      <c r="X36" s="449"/>
      <c r="Y36" s="449"/>
      <c r="Z36" s="450"/>
      <c r="AA36" s="25"/>
      <c r="AB36" s="25"/>
      <c r="AC36" s="28"/>
      <c r="AD36" s="25"/>
      <c r="AE36" s="25"/>
      <c r="AF36" s="26"/>
      <c r="AG36" s="25"/>
      <c r="AH36" s="25"/>
      <c r="AI36" s="26"/>
      <c r="AJ36" s="25"/>
      <c r="AK36" s="25"/>
      <c r="AL36" s="26"/>
      <c r="AM36" s="25"/>
      <c r="AN36" s="25"/>
      <c r="AO36" s="28"/>
      <c r="AP36" s="25"/>
    </row>
    <row r="37" spans="1:42">
      <c r="A37" s="368"/>
      <c r="B37" s="446"/>
      <c r="C37" s="21"/>
      <c r="D37" s="3"/>
      <c r="E37" s="28"/>
      <c r="F37" s="25"/>
      <c r="G37" s="25"/>
      <c r="H37" s="26"/>
      <c r="I37" s="25"/>
      <c r="J37" s="25"/>
      <c r="K37" s="26"/>
      <c r="L37" s="25"/>
      <c r="M37" s="25"/>
      <c r="N37" s="26"/>
      <c r="O37" s="25"/>
      <c r="P37" s="25"/>
      <c r="Q37" s="28"/>
      <c r="R37" s="25"/>
      <c r="S37" s="25"/>
      <c r="T37" s="26"/>
      <c r="U37" s="25"/>
      <c r="V37" s="25"/>
      <c r="W37" s="26"/>
      <c r="X37" s="25"/>
      <c r="Y37" s="25"/>
      <c r="Z37" s="26"/>
      <c r="AA37" s="25"/>
      <c r="AB37" s="25"/>
      <c r="AC37" s="28"/>
      <c r="AD37" s="25"/>
      <c r="AE37" s="25"/>
      <c r="AF37" s="26"/>
      <c r="AG37" s="25"/>
      <c r="AH37" s="25"/>
      <c r="AI37" s="26"/>
      <c r="AJ37" s="25"/>
      <c r="AK37" s="25"/>
      <c r="AL37" s="26"/>
      <c r="AM37" s="25"/>
      <c r="AN37" s="25"/>
      <c r="AO37" s="28"/>
      <c r="AP37" s="25"/>
    </row>
    <row r="38" spans="1:42">
      <c r="A38" s="368">
        <f>A36+1</f>
        <v>16</v>
      </c>
      <c r="B38" s="446" t="s">
        <v>16</v>
      </c>
      <c r="C38" s="21"/>
      <c r="D38" s="3"/>
      <c r="E38" s="28"/>
      <c r="F38" s="25"/>
      <c r="G38" s="25"/>
      <c r="H38" s="26"/>
      <c r="I38" s="25"/>
      <c r="J38" s="25"/>
      <c r="K38" s="26"/>
      <c r="L38" s="25"/>
      <c r="M38" s="25"/>
      <c r="N38" s="26"/>
      <c r="O38" s="25"/>
      <c r="P38" s="25"/>
      <c r="Q38" s="28"/>
      <c r="R38" s="25"/>
      <c r="S38" s="25"/>
      <c r="T38" s="26"/>
      <c r="U38" s="25"/>
      <c r="V38" s="449"/>
      <c r="W38" s="450"/>
      <c r="X38" s="449"/>
      <c r="Y38" s="25"/>
      <c r="Z38" s="26"/>
      <c r="AA38" s="25"/>
      <c r="AB38" s="25"/>
      <c r="AC38" s="28"/>
      <c r="AD38" s="25"/>
      <c r="AE38" s="25"/>
      <c r="AF38" s="26"/>
      <c r="AG38" s="25"/>
      <c r="AH38" s="449"/>
      <c r="AI38" s="450"/>
      <c r="AJ38" s="449"/>
      <c r="AK38" s="25"/>
      <c r="AL38" s="26"/>
      <c r="AM38" s="25"/>
      <c r="AN38" s="25"/>
      <c r="AO38" s="28"/>
      <c r="AP38" s="25"/>
    </row>
    <row r="39" spans="1:42">
      <c r="A39" s="368"/>
      <c r="B39" s="446"/>
      <c r="C39" s="21"/>
      <c r="D39" s="3"/>
      <c r="E39" s="28"/>
      <c r="F39" s="25"/>
      <c r="G39" s="25"/>
      <c r="H39" s="26"/>
      <c r="I39" s="25"/>
      <c r="J39" s="25"/>
      <c r="K39" s="26"/>
      <c r="L39" s="25"/>
      <c r="M39" s="25"/>
      <c r="N39" s="26"/>
      <c r="O39" s="25"/>
      <c r="P39" s="25"/>
      <c r="Q39" s="28"/>
      <c r="R39" s="25"/>
      <c r="S39" s="25"/>
      <c r="T39" s="26"/>
      <c r="U39" s="25"/>
      <c r="V39" s="25"/>
      <c r="W39" s="26"/>
      <c r="X39" s="25"/>
      <c r="Y39" s="25"/>
      <c r="Z39" s="26"/>
      <c r="AA39" s="25"/>
      <c r="AB39" s="25"/>
      <c r="AC39" s="28"/>
      <c r="AD39" s="25"/>
      <c r="AE39" s="25"/>
      <c r="AF39" s="26"/>
      <c r="AG39" s="25"/>
      <c r="AH39" s="25"/>
      <c r="AI39" s="26"/>
      <c r="AJ39" s="25"/>
      <c r="AK39" s="25"/>
      <c r="AL39" s="26"/>
      <c r="AM39" s="25"/>
      <c r="AN39" s="25"/>
      <c r="AO39" s="28"/>
      <c r="AP39" s="25"/>
    </row>
    <row r="40" spans="1:42">
      <c r="A40" s="368">
        <f>A38+1</f>
        <v>17</v>
      </c>
      <c r="B40" s="446" t="s">
        <v>17</v>
      </c>
      <c r="C40" s="21"/>
      <c r="D40" s="3"/>
      <c r="E40" s="28"/>
      <c r="F40" s="449"/>
      <c r="G40" s="449"/>
      <c r="H40" s="450"/>
      <c r="I40" s="449"/>
      <c r="J40" s="449"/>
      <c r="K40" s="450"/>
      <c r="L40" s="25"/>
      <c r="M40" s="25"/>
      <c r="N40" s="26"/>
      <c r="O40" s="25"/>
      <c r="P40" s="25"/>
      <c r="Q40" s="28"/>
      <c r="R40" s="25"/>
      <c r="S40" s="25"/>
      <c r="T40" s="26"/>
      <c r="U40" s="25"/>
      <c r="V40" s="25"/>
      <c r="W40" s="26"/>
      <c r="X40" s="25"/>
      <c r="Y40" s="25"/>
      <c r="Z40" s="26"/>
      <c r="AA40" s="25"/>
      <c r="AB40" s="25"/>
      <c r="AC40" s="28"/>
      <c r="AD40" s="25"/>
      <c r="AE40" s="25"/>
      <c r="AF40" s="26"/>
      <c r="AG40" s="25"/>
      <c r="AH40" s="25"/>
      <c r="AI40" s="26"/>
      <c r="AJ40" s="25"/>
      <c r="AK40" s="3"/>
      <c r="AL40" s="27"/>
      <c r="AM40" s="3"/>
      <c r="AN40" s="3"/>
      <c r="AO40" s="10"/>
      <c r="AP40" s="25"/>
    </row>
    <row r="41" spans="1:42">
      <c r="A41" s="368"/>
      <c r="B41" s="446"/>
      <c r="C41" s="21"/>
      <c r="D41" s="3"/>
      <c r="E41" s="28"/>
      <c r="F41" s="25"/>
      <c r="G41" s="25"/>
      <c r="H41" s="26"/>
      <c r="I41" s="25"/>
      <c r="J41" s="25"/>
      <c r="K41" s="26"/>
      <c r="L41" s="25"/>
      <c r="M41" s="25"/>
      <c r="N41" s="26"/>
      <c r="O41" s="25"/>
      <c r="P41" s="25"/>
      <c r="Q41" s="28"/>
      <c r="R41" s="25"/>
      <c r="S41" s="25"/>
      <c r="T41" s="26"/>
      <c r="U41" s="25"/>
      <c r="V41" s="25"/>
      <c r="W41" s="26"/>
      <c r="X41" s="25"/>
      <c r="Y41" s="25"/>
      <c r="Z41" s="26"/>
      <c r="AA41" s="25"/>
      <c r="AB41" s="25"/>
      <c r="AC41" s="28"/>
      <c r="AD41" s="25"/>
      <c r="AE41" s="25"/>
      <c r="AF41" s="26"/>
      <c r="AG41" s="25"/>
      <c r="AH41" s="25"/>
      <c r="AI41" s="26"/>
      <c r="AJ41" s="25"/>
      <c r="AK41" s="25"/>
      <c r="AL41" s="26"/>
      <c r="AM41" s="25"/>
      <c r="AN41" s="3"/>
      <c r="AO41" s="10"/>
      <c r="AP41" s="25"/>
    </row>
    <row r="42" spans="1:42" ht="25.5">
      <c r="A42" s="368">
        <f>A40+1</f>
        <v>18</v>
      </c>
      <c r="B42" s="446" t="s">
        <v>18</v>
      </c>
      <c r="C42" s="21"/>
      <c r="D42" s="3"/>
      <c r="E42" s="28"/>
      <c r="F42" s="25"/>
      <c r="G42" s="25"/>
      <c r="H42" s="26"/>
      <c r="I42" s="25"/>
      <c r="J42" s="25"/>
      <c r="K42" s="26"/>
      <c r="L42" s="449"/>
      <c r="M42" s="449"/>
      <c r="N42" s="450"/>
      <c r="O42" s="449"/>
      <c r="P42" s="449"/>
      <c r="Q42" s="448"/>
      <c r="R42" s="449"/>
      <c r="S42" s="449"/>
      <c r="T42" s="450"/>
      <c r="U42" s="449"/>
      <c r="V42" s="449"/>
      <c r="W42" s="450"/>
      <c r="X42" s="449"/>
      <c r="Y42" s="449"/>
      <c r="Z42" s="450"/>
      <c r="AA42" s="449"/>
      <c r="AB42" s="449"/>
      <c r="AC42" s="448"/>
      <c r="AD42" s="449"/>
      <c r="AE42" s="449"/>
      <c r="AF42" s="450"/>
      <c r="AG42" s="449"/>
      <c r="AH42" s="449"/>
      <c r="AI42" s="450"/>
      <c r="AJ42" s="449"/>
      <c r="AK42" s="449"/>
      <c r="AL42" s="450"/>
      <c r="AM42" s="449"/>
      <c r="AN42" s="449"/>
      <c r="AO42" s="28"/>
      <c r="AP42" s="25"/>
    </row>
    <row r="43" spans="1:42">
      <c r="A43" s="368"/>
      <c r="B43" s="446"/>
      <c r="C43" s="21"/>
      <c r="D43" s="3"/>
      <c r="E43" s="28"/>
      <c r="F43" s="25"/>
      <c r="G43" s="25"/>
      <c r="H43" s="26"/>
      <c r="I43" s="25"/>
      <c r="J43" s="25"/>
      <c r="K43" s="26"/>
      <c r="L43" s="25"/>
      <c r="M43" s="25"/>
      <c r="N43" s="26"/>
      <c r="O43" s="25"/>
      <c r="P43" s="25"/>
      <c r="Q43" s="28"/>
      <c r="R43" s="25"/>
      <c r="S43" s="25"/>
      <c r="T43" s="26"/>
      <c r="U43" s="25"/>
      <c r="V43" s="25"/>
      <c r="W43" s="26"/>
      <c r="X43" s="25"/>
      <c r="Y43" s="25"/>
      <c r="Z43" s="26"/>
      <c r="AA43" s="25"/>
      <c r="AB43" s="25"/>
      <c r="AC43" s="28"/>
      <c r="AD43" s="25"/>
      <c r="AE43" s="25"/>
      <c r="AF43" s="26"/>
      <c r="AG43" s="25"/>
      <c r="AH43" s="25"/>
      <c r="AI43" s="26"/>
      <c r="AJ43" s="25"/>
      <c r="AK43" s="25"/>
      <c r="AL43" s="26"/>
      <c r="AM43" s="25"/>
      <c r="AN43" s="25"/>
      <c r="AO43" s="28"/>
      <c r="AP43" s="25"/>
    </row>
    <row r="44" spans="1:42">
      <c r="A44" s="368">
        <f>A42+1</f>
        <v>19</v>
      </c>
      <c r="B44" s="446" t="s">
        <v>19</v>
      </c>
      <c r="C44" s="21"/>
      <c r="D44" s="3"/>
      <c r="E44" s="10"/>
      <c r="F44" s="449"/>
      <c r="G44" s="449"/>
      <c r="H44" s="450"/>
      <c r="I44" s="449"/>
      <c r="J44" s="449"/>
      <c r="K44" s="450"/>
      <c r="L44" s="449"/>
      <c r="M44" s="449"/>
      <c r="N44" s="450"/>
      <c r="O44" s="449"/>
      <c r="P44" s="449"/>
      <c r="Q44" s="448"/>
      <c r="R44" s="449"/>
      <c r="S44" s="449"/>
      <c r="T44" s="450"/>
      <c r="U44" s="449"/>
      <c r="V44" s="449"/>
      <c r="W44" s="450"/>
      <c r="X44" s="449"/>
      <c r="Y44" s="449"/>
      <c r="Z44" s="450"/>
      <c r="AA44" s="449"/>
      <c r="AB44" s="449"/>
      <c r="AC44" s="448"/>
      <c r="AD44" s="449"/>
      <c r="AE44" s="449"/>
      <c r="AF44" s="450"/>
      <c r="AG44" s="449"/>
      <c r="AH44" s="449"/>
      <c r="AI44" s="450"/>
      <c r="AJ44" s="449"/>
      <c r="AK44" s="449"/>
      <c r="AL44" s="450"/>
      <c r="AM44" s="449"/>
      <c r="AN44" s="449"/>
      <c r="AO44" s="10"/>
      <c r="AP44" s="3"/>
    </row>
    <row r="45" spans="1:42" ht="3.95" customHeight="1">
      <c r="A45" s="368"/>
      <c r="B45" s="29"/>
      <c r="C45" s="21"/>
      <c r="D45" s="3"/>
      <c r="E45" s="10" t="s">
        <v>27</v>
      </c>
      <c r="F45" s="3"/>
      <c r="G45" s="3"/>
      <c r="H45" s="27"/>
      <c r="I45" s="3"/>
      <c r="J45" s="3"/>
      <c r="K45" s="27"/>
      <c r="L45" s="3"/>
      <c r="M45" s="3"/>
      <c r="N45" s="27"/>
      <c r="O45" s="3"/>
      <c r="P45" s="3"/>
      <c r="Q45" s="10"/>
      <c r="R45" s="3"/>
      <c r="S45" s="3"/>
      <c r="T45" s="27"/>
      <c r="U45" s="3"/>
      <c r="V45" s="3"/>
      <c r="W45" s="27"/>
      <c r="X45" s="3"/>
      <c r="Y45" s="3"/>
      <c r="Z45" s="27"/>
      <c r="AA45" s="3"/>
      <c r="AB45" s="3"/>
      <c r="AC45" s="10"/>
      <c r="AD45" s="3"/>
      <c r="AE45" s="3"/>
      <c r="AF45" s="27"/>
      <c r="AG45" s="3"/>
      <c r="AH45" s="3"/>
      <c r="AI45" s="27"/>
      <c r="AJ45" s="3"/>
      <c r="AK45" s="3"/>
      <c r="AL45" s="27"/>
      <c r="AM45" s="3"/>
      <c r="AN45" s="3"/>
      <c r="AO45" s="10"/>
      <c r="AP45" s="3"/>
    </row>
    <row r="46" spans="1:42">
      <c r="A46" s="21"/>
      <c r="B46" s="29"/>
      <c r="C46" s="21"/>
      <c r="D46" s="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3"/>
      <c r="AP46" s="3"/>
    </row>
    <row r="47" spans="1:42">
      <c r="A47" s="21"/>
      <c r="B47" s="29"/>
      <c r="C47" s="21"/>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c r="A48" s="21"/>
      <c r="B48" s="29"/>
      <c r="C48" s="21"/>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c r="A49" s="3"/>
      <c r="B49" s="29"/>
      <c r="C49" s="21"/>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c r="A50" s="3"/>
      <c r="B50" s="29"/>
      <c r="C50" s="21"/>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c r="A51" s="3"/>
      <c r="B51" s="29"/>
      <c r="C51" s="21"/>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c r="A52" s="3"/>
      <c r="B52" s="29"/>
      <c r="C52" s="2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c r="A53" s="3"/>
      <c r="B53" s="29"/>
      <c r="C53" s="21"/>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c r="A54" s="3"/>
      <c r="B54" s="29"/>
      <c r="C54" s="21"/>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c r="A55" s="3"/>
      <c r="B55" s="29"/>
      <c r="C55" s="21"/>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c r="A56" s="3"/>
      <c r="B56" s="29"/>
      <c r="C56" s="21"/>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c r="A57" s="3"/>
      <c r="B57" s="29"/>
      <c r="C57" s="2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c r="A58" s="3"/>
      <c r="B58" s="29"/>
      <c r="C58" s="21"/>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c r="A59" s="3"/>
      <c r="B59" s="29"/>
      <c r="C59" s="2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c r="A60" s="3"/>
      <c r="B60" s="29"/>
      <c r="C60" s="2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c r="A61" s="3"/>
      <c r="B61" s="29"/>
      <c r="C61" s="2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c r="A62" s="3"/>
      <c r="B62" s="29"/>
      <c r="C62" s="2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c r="A63" s="3"/>
      <c r="B63" s="29"/>
      <c r="C63" s="21"/>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c r="A64" s="3"/>
      <c r="B64" s="29"/>
      <c r="C64" s="2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c r="A65" s="3"/>
      <c r="B65" s="29"/>
      <c r="C65" s="21"/>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c r="A66" s="3"/>
      <c r="B66" s="29"/>
      <c r="C66" s="21"/>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c r="A67" s="3"/>
      <c r="B67" s="29"/>
      <c r="C67" s="21"/>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c r="A68" s="3"/>
      <c r="B68" s="29"/>
      <c r="C68" s="21"/>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c r="A69" s="3"/>
      <c r="B69" s="29"/>
      <c r="C69" s="21"/>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c r="A70" s="3"/>
      <c r="B70" s="29"/>
      <c r="C70" s="21"/>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c r="A71" s="3"/>
      <c r="B71" s="29"/>
      <c r="C71" s="21"/>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sheetData>
  <phoneticPr fontId="33" type="noConversion"/>
  <pageMargins left="0.3" right="0.5" top="0.4" bottom="0.5" header="0" footer="0"/>
  <pageSetup scale="8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X95"/>
  <sheetViews>
    <sheetView showOutlineSymbols="0" zoomScale="90" zoomScaleNormal="95" workbookViewId="0">
      <pane xSplit="11" ySplit="8" topLeftCell="L27" activePane="bottomRight" state="frozen"/>
      <selection pane="topRight" activeCell="L1" sqref="L1"/>
      <selection pane="bottomLeft" activeCell="A9" sqref="A9"/>
      <selection pane="bottomRight" activeCell="T16" sqref="T16"/>
    </sheetView>
  </sheetViews>
  <sheetFormatPr defaultColWidth="6.6640625" defaultRowHeight="11.25"/>
  <cols>
    <col min="1" max="1" width="4.5546875" style="301" customWidth="1"/>
    <col min="2" max="2" width="2.21875" style="289" customWidth="1"/>
    <col min="3" max="3" width="8.6640625" style="299" customWidth="1"/>
    <col min="4" max="4" width="10.21875" style="1" customWidth="1"/>
    <col min="5" max="5" width="4.6640625" style="1" customWidth="1"/>
    <col min="6" max="6" width="3.6640625" style="1" customWidth="1"/>
    <col min="7" max="7" width="3.88671875" style="1" customWidth="1"/>
    <col min="8" max="8" width="4.21875" style="1" customWidth="1"/>
    <col min="9" max="9" width="3.6640625" style="1" customWidth="1"/>
    <col min="10" max="11" width="4.6640625" style="1" customWidth="1"/>
    <col min="12" max="12" width="4.88671875" style="1" customWidth="1"/>
    <col min="13" max="13" width="3.6640625" style="1" customWidth="1"/>
    <col min="14" max="16" width="4.6640625" style="1" customWidth="1"/>
    <col min="17" max="17" width="3.6640625" style="1" customWidth="1"/>
    <col min="18" max="20" width="4.6640625" style="1" customWidth="1"/>
    <col min="21" max="21" width="3.6640625" style="1" customWidth="1"/>
    <col min="22" max="22" width="4.6640625" style="1" customWidth="1"/>
    <col min="23" max="23" width="5" style="1" customWidth="1"/>
    <col min="24" max="24" width="1.6640625" style="1" customWidth="1"/>
    <col min="25" max="16384" width="6.6640625" style="1"/>
  </cols>
  <sheetData>
    <row r="1" spans="1:24" ht="15.75">
      <c r="A1" s="286" t="s">
        <v>40</v>
      </c>
      <c r="B1" s="285"/>
      <c r="C1" s="286"/>
      <c r="D1" s="281"/>
      <c r="E1" s="281"/>
      <c r="F1" s="281"/>
      <c r="G1" s="281"/>
      <c r="H1" s="281"/>
      <c r="I1" s="281"/>
      <c r="J1" s="281"/>
      <c r="K1" s="39"/>
      <c r="L1" s="281"/>
      <c r="M1" s="281"/>
      <c r="N1" s="281"/>
      <c r="O1" s="281"/>
      <c r="P1" s="281"/>
      <c r="Q1" s="281"/>
      <c r="R1" s="281"/>
      <c r="S1" s="281"/>
      <c r="T1" s="281"/>
      <c r="U1" s="281"/>
      <c r="V1" s="281"/>
      <c r="W1" s="282"/>
      <c r="X1" s="34"/>
    </row>
    <row r="2" spans="1:24" ht="12.75">
      <c r="A2" s="288" t="s">
        <v>41</v>
      </c>
      <c r="B2" s="287"/>
      <c r="C2" s="288"/>
      <c r="D2" s="39"/>
      <c r="E2" s="39"/>
      <c r="F2" s="39"/>
      <c r="G2" s="39"/>
      <c r="H2" s="39"/>
      <c r="I2" s="39"/>
      <c r="J2" s="39"/>
      <c r="K2" s="39"/>
      <c r="L2" s="39"/>
      <c r="M2" s="39"/>
      <c r="N2" s="39"/>
      <c r="O2" s="39"/>
      <c r="P2" s="39"/>
      <c r="Q2" s="39"/>
      <c r="R2" s="39"/>
      <c r="S2" s="39"/>
      <c r="T2" s="39"/>
      <c r="U2" s="39"/>
      <c r="V2" s="39"/>
      <c r="W2" s="282"/>
      <c r="X2" s="34"/>
    </row>
    <row r="3" spans="1:24" ht="12.75">
      <c r="A3" s="300"/>
      <c r="C3" s="290"/>
      <c r="D3" s="3"/>
      <c r="E3" s="3"/>
      <c r="F3" s="3"/>
      <c r="G3" s="3"/>
      <c r="H3" s="3"/>
      <c r="I3" s="3"/>
      <c r="J3" s="3"/>
      <c r="K3" s="3"/>
      <c r="L3" s="3"/>
      <c r="M3" s="3"/>
      <c r="N3" s="3"/>
      <c r="O3" s="3"/>
      <c r="P3" s="3"/>
      <c r="Q3" s="3"/>
      <c r="R3" s="3"/>
      <c r="S3" s="3"/>
      <c r="T3" s="3"/>
      <c r="U3" s="3"/>
      <c r="V3" s="3"/>
      <c r="W3" s="33"/>
      <c r="X3" s="34" t="s">
        <v>27</v>
      </c>
    </row>
    <row r="4" spans="1:24" ht="12.75">
      <c r="A4" s="13"/>
      <c r="B4" s="291"/>
      <c r="C4" s="307"/>
      <c r="D4" s="13"/>
      <c r="E4" s="12"/>
      <c r="F4" s="12"/>
      <c r="G4" s="12"/>
      <c r="H4" s="12"/>
      <c r="I4" s="12"/>
      <c r="J4" s="12"/>
      <c r="K4" s="12"/>
      <c r="L4" s="35" t="s">
        <v>97</v>
      </c>
      <c r="M4" s="36"/>
      <c r="N4" s="36"/>
      <c r="O4" s="36"/>
      <c r="P4" s="35" t="s">
        <v>107</v>
      </c>
      <c r="Q4" s="36"/>
      <c r="R4" s="36"/>
      <c r="S4" s="36"/>
      <c r="T4" s="35" t="s">
        <v>109</v>
      </c>
      <c r="U4" s="36"/>
      <c r="V4" s="36"/>
      <c r="W4" s="391"/>
      <c r="X4" s="37"/>
    </row>
    <row r="5" spans="1:24" ht="12.75">
      <c r="A5" s="38"/>
      <c r="B5" s="292"/>
      <c r="C5" s="290"/>
      <c r="D5" s="38"/>
      <c r="E5" s="39"/>
      <c r="F5" s="39"/>
      <c r="G5" s="39"/>
      <c r="H5" s="39"/>
      <c r="I5" s="39"/>
      <c r="J5" s="39"/>
      <c r="K5" s="39"/>
      <c r="L5" s="40"/>
      <c r="M5" s="35" t="s">
        <v>100</v>
      </c>
      <c r="N5" s="36"/>
      <c r="O5" s="36"/>
      <c r="P5" s="40"/>
      <c r="Q5" s="35" t="s">
        <v>100</v>
      </c>
      <c r="R5" s="36"/>
      <c r="S5" s="36"/>
      <c r="T5" s="40"/>
      <c r="U5" s="35" t="s">
        <v>100</v>
      </c>
      <c r="V5" s="36"/>
      <c r="W5" s="391"/>
      <c r="X5" s="37"/>
    </row>
    <row r="6" spans="1:24" ht="12.75">
      <c r="A6" s="27"/>
      <c r="B6" s="292"/>
      <c r="C6" s="290"/>
      <c r="D6" s="27"/>
      <c r="E6" s="3"/>
      <c r="F6" s="3"/>
      <c r="G6" s="3"/>
      <c r="H6" s="3"/>
      <c r="I6" s="3"/>
      <c r="J6" s="3"/>
      <c r="K6" s="3"/>
      <c r="L6" s="41"/>
      <c r="M6" s="35" t="s">
        <v>101</v>
      </c>
      <c r="N6" s="36"/>
      <c r="O6" s="35" t="s">
        <v>104</v>
      </c>
      <c r="P6" s="41"/>
      <c r="Q6" s="35" t="s">
        <v>101</v>
      </c>
      <c r="R6" s="36"/>
      <c r="S6" s="35" t="s">
        <v>104</v>
      </c>
      <c r="T6" s="41"/>
      <c r="U6" s="35" t="s">
        <v>101</v>
      </c>
      <c r="V6" s="36"/>
      <c r="W6" s="392" t="s">
        <v>104</v>
      </c>
      <c r="X6" s="37"/>
    </row>
    <row r="7" spans="1:24" ht="25.5">
      <c r="A7" s="42" t="s">
        <v>410</v>
      </c>
      <c r="B7" s="292" t="s">
        <v>0</v>
      </c>
      <c r="C7" s="290" t="s">
        <v>2</v>
      </c>
      <c r="D7" s="38" t="s">
        <v>44</v>
      </c>
      <c r="E7" s="39"/>
      <c r="F7" s="39"/>
      <c r="G7" s="39"/>
      <c r="H7" s="39"/>
      <c r="I7" s="39"/>
      <c r="J7" s="39"/>
      <c r="K7" s="39"/>
      <c r="L7" s="42" t="s">
        <v>98</v>
      </c>
      <c r="M7" s="43" t="s">
        <v>102</v>
      </c>
      <c r="N7" s="43" t="s">
        <v>43</v>
      </c>
      <c r="O7" s="41" t="s">
        <v>105</v>
      </c>
      <c r="P7" s="42" t="s">
        <v>98</v>
      </c>
      <c r="Q7" s="43" t="s">
        <v>102</v>
      </c>
      <c r="R7" s="43" t="s">
        <v>43</v>
      </c>
      <c r="S7" s="41" t="s">
        <v>105</v>
      </c>
      <c r="T7" s="42" t="s">
        <v>98</v>
      </c>
      <c r="U7" s="43" t="s">
        <v>102</v>
      </c>
      <c r="V7" s="43" t="s">
        <v>43</v>
      </c>
      <c r="W7" s="393" t="s">
        <v>105</v>
      </c>
      <c r="X7" s="37"/>
    </row>
    <row r="8" spans="1:24" ht="9" customHeight="1">
      <c r="A8" s="308"/>
      <c r="B8" s="309"/>
      <c r="C8" s="303"/>
      <c r="D8" s="302"/>
      <c r="E8" s="302"/>
      <c r="F8" s="302"/>
      <c r="G8" s="302"/>
      <c r="H8" s="302"/>
      <c r="I8" s="302"/>
      <c r="J8" s="302"/>
      <c r="K8" s="302"/>
      <c r="L8" s="304" t="s">
        <v>99</v>
      </c>
      <c r="M8" s="305" t="s">
        <v>103</v>
      </c>
      <c r="N8" s="305" t="s">
        <v>26</v>
      </c>
      <c r="O8" s="305" t="s">
        <v>106</v>
      </c>
      <c r="P8" s="304" t="s">
        <v>108</v>
      </c>
      <c r="Q8" s="305" t="s">
        <v>29</v>
      </c>
      <c r="R8" s="305" t="s">
        <v>33</v>
      </c>
      <c r="S8" s="305" t="s">
        <v>32</v>
      </c>
      <c r="T8" s="304" t="s">
        <v>110</v>
      </c>
      <c r="U8" s="305" t="s">
        <v>111</v>
      </c>
      <c r="V8" s="305" t="s">
        <v>112</v>
      </c>
      <c r="W8" s="306" t="s">
        <v>31</v>
      </c>
      <c r="X8" s="37"/>
    </row>
    <row r="9" spans="1:24" ht="22.5">
      <c r="A9" s="388" t="s">
        <v>42</v>
      </c>
      <c r="B9" s="283"/>
      <c r="C9" s="293"/>
      <c r="D9" s="226"/>
      <c r="E9" s="227" t="s">
        <v>80</v>
      </c>
      <c r="F9" s="227" t="s">
        <v>81</v>
      </c>
      <c r="G9" s="227" t="s">
        <v>83</v>
      </c>
      <c r="H9" s="227" t="s">
        <v>85</v>
      </c>
      <c r="I9" s="227" t="s">
        <v>87</v>
      </c>
      <c r="J9" s="227" t="s">
        <v>90</v>
      </c>
      <c r="K9" s="227" t="s">
        <v>94</v>
      </c>
      <c r="L9" s="223"/>
      <c r="M9" s="224"/>
      <c r="N9" s="224"/>
      <c r="O9" s="224"/>
      <c r="P9" s="223"/>
      <c r="Q9" s="224"/>
      <c r="R9" s="224"/>
      <c r="S9" s="222"/>
      <c r="T9" s="223"/>
      <c r="U9" s="224"/>
      <c r="V9" s="224"/>
      <c r="W9" s="225"/>
      <c r="X9" s="37"/>
    </row>
    <row r="10" spans="1:24" ht="12.75">
      <c r="A10" s="375"/>
      <c r="B10" s="283"/>
      <c r="C10" s="293"/>
      <c r="D10" s="226"/>
      <c r="E10" s="228" t="s">
        <v>30</v>
      </c>
      <c r="F10" s="228" t="s">
        <v>82</v>
      </c>
      <c r="G10" s="228" t="s">
        <v>84</v>
      </c>
      <c r="H10" s="228" t="s">
        <v>34</v>
      </c>
      <c r="I10" s="228" t="s">
        <v>88</v>
      </c>
      <c r="J10" s="228" t="s">
        <v>28</v>
      </c>
      <c r="K10" s="228" t="s">
        <v>95</v>
      </c>
      <c r="L10" s="223"/>
      <c r="M10" s="224"/>
      <c r="N10" s="224"/>
      <c r="O10" s="224"/>
      <c r="P10" s="223"/>
      <c r="Q10" s="224"/>
      <c r="R10" s="224"/>
      <c r="S10" s="224"/>
      <c r="T10" s="223"/>
      <c r="U10" s="224"/>
      <c r="V10" s="224"/>
      <c r="W10" s="229"/>
      <c r="X10" s="37"/>
    </row>
    <row r="11" spans="1:24" ht="101.25">
      <c r="A11" s="376"/>
      <c r="B11" s="369">
        <f>'Work Plan'!A$22</f>
        <v>8</v>
      </c>
      <c r="C11" s="370" t="str">
        <f>'Work Plan'!B$22</f>
        <v>Sinfonian director training, annual meeting address, member visits.</v>
      </c>
      <c r="D11" s="230" t="s">
        <v>392</v>
      </c>
      <c r="E11" s="241">
        <v>130</v>
      </c>
      <c r="F11" s="241">
        <v>2</v>
      </c>
      <c r="G11" s="242">
        <f t="shared" ref="G11:G16" si="0">E11*F11</f>
        <v>260</v>
      </c>
      <c r="H11" s="243">
        <v>600</v>
      </c>
      <c r="I11" s="243">
        <v>150</v>
      </c>
      <c r="J11" s="243">
        <v>2</v>
      </c>
      <c r="K11" s="242">
        <f t="shared" ref="K11:K16" si="1">(G11+H11+I11)*J11</f>
        <v>2020</v>
      </c>
      <c r="L11" s="244">
        <f>$K11</f>
        <v>2020</v>
      </c>
      <c r="M11" s="242"/>
      <c r="N11" s="242"/>
      <c r="O11" s="242"/>
      <c r="P11" s="244">
        <f>$K11</f>
        <v>2020</v>
      </c>
      <c r="Q11" s="242"/>
      <c r="R11" s="242"/>
      <c r="S11" s="242"/>
      <c r="T11" s="244">
        <f>$K11</f>
        <v>2020</v>
      </c>
      <c r="U11" s="242"/>
      <c r="V11" s="242"/>
      <c r="W11" s="245"/>
      <c r="X11" s="37"/>
    </row>
    <row r="12" spans="1:24" ht="45">
      <c r="A12" s="376"/>
      <c r="B12" s="369">
        <f>'Work Plan'!A$26</f>
        <v>10</v>
      </c>
      <c r="C12" s="370" t="str">
        <f>'Work Plan'!B$26</f>
        <v>Recruit US firms for tech. sem.</v>
      </c>
      <c r="D12" s="230" t="s">
        <v>67</v>
      </c>
      <c r="E12" s="241">
        <v>130</v>
      </c>
      <c r="F12" s="241">
        <v>2</v>
      </c>
      <c r="G12" s="242">
        <f t="shared" si="0"/>
        <v>260</v>
      </c>
      <c r="H12" s="243">
        <v>600</v>
      </c>
      <c r="I12" s="243">
        <v>150</v>
      </c>
      <c r="J12" s="243">
        <v>1</v>
      </c>
      <c r="K12" s="242">
        <f t="shared" si="1"/>
        <v>1010</v>
      </c>
      <c r="L12" s="244"/>
      <c r="M12" s="242"/>
      <c r="N12" s="242">
        <f>$K12</f>
        <v>1010</v>
      </c>
      <c r="O12" s="242"/>
      <c r="P12" s="244"/>
      <c r="Q12" s="242"/>
      <c r="R12" s="242">
        <f>$K12</f>
        <v>1010</v>
      </c>
      <c r="S12" s="242"/>
      <c r="T12" s="244"/>
      <c r="U12" s="242"/>
      <c r="V12" s="242"/>
      <c r="W12" s="245"/>
      <c r="X12" s="37"/>
    </row>
    <row r="13" spans="1:24" ht="45">
      <c r="A13" s="376"/>
      <c r="B13" s="369">
        <f>'Work Plan'!A$26</f>
        <v>10</v>
      </c>
      <c r="C13" s="371"/>
      <c r="D13" s="230" t="s">
        <v>68</v>
      </c>
      <c r="E13" s="241">
        <v>210</v>
      </c>
      <c r="F13" s="241">
        <v>2</v>
      </c>
      <c r="G13" s="242">
        <f t="shared" si="0"/>
        <v>420</v>
      </c>
      <c r="H13" s="243">
        <v>600</v>
      </c>
      <c r="I13" s="243">
        <v>150</v>
      </c>
      <c r="J13" s="243">
        <v>1</v>
      </c>
      <c r="K13" s="242">
        <f t="shared" si="1"/>
        <v>1170</v>
      </c>
      <c r="L13" s="244"/>
      <c r="M13" s="242"/>
      <c r="N13" s="242">
        <f>$K13</f>
        <v>1170</v>
      </c>
      <c r="O13" s="242"/>
      <c r="P13" s="244"/>
      <c r="Q13" s="242"/>
      <c r="R13" s="242">
        <f>$K13</f>
        <v>1170</v>
      </c>
      <c r="S13" s="242"/>
      <c r="T13" s="244"/>
      <c r="U13" s="242"/>
      <c r="V13" s="242"/>
      <c r="W13" s="245"/>
      <c r="X13" s="37"/>
    </row>
    <row r="14" spans="1:24" ht="45">
      <c r="A14" s="376"/>
      <c r="B14" s="369">
        <f>'Work Plan'!A$26</f>
        <v>10</v>
      </c>
      <c r="C14" s="371"/>
      <c r="D14" s="230" t="s">
        <v>69</v>
      </c>
      <c r="E14" s="241">
        <v>110</v>
      </c>
      <c r="F14" s="241">
        <v>2</v>
      </c>
      <c r="G14" s="242">
        <f t="shared" si="0"/>
        <v>220</v>
      </c>
      <c r="H14" s="243">
        <v>750</v>
      </c>
      <c r="I14" s="243">
        <v>150</v>
      </c>
      <c r="J14" s="243">
        <v>1</v>
      </c>
      <c r="K14" s="242">
        <f t="shared" si="1"/>
        <v>1120</v>
      </c>
      <c r="L14" s="244"/>
      <c r="M14" s="242"/>
      <c r="N14" s="242">
        <f>$K14</f>
        <v>1120</v>
      </c>
      <c r="O14" s="242"/>
      <c r="P14" s="244"/>
      <c r="Q14" s="242"/>
      <c r="R14" s="242">
        <f>$K14</f>
        <v>1120</v>
      </c>
      <c r="S14" s="242"/>
      <c r="T14" s="244"/>
      <c r="U14" s="242"/>
      <c r="V14" s="242"/>
      <c r="W14" s="245"/>
      <c r="X14" s="37"/>
    </row>
    <row r="15" spans="1:24" ht="33.75">
      <c r="A15" s="376"/>
      <c r="B15" s="369">
        <f>'Work Plan'!A$26</f>
        <v>10</v>
      </c>
      <c r="C15" s="371"/>
      <c r="D15" s="230" t="s">
        <v>70</v>
      </c>
      <c r="E15" s="241">
        <v>105</v>
      </c>
      <c r="F15" s="241">
        <v>1</v>
      </c>
      <c r="G15" s="242">
        <f t="shared" si="0"/>
        <v>105</v>
      </c>
      <c r="H15" s="243">
        <v>250</v>
      </c>
      <c r="I15" s="243">
        <v>150</v>
      </c>
      <c r="J15" s="243">
        <v>1</v>
      </c>
      <c r="K15" s="242">
        <f t="shared" si="1"/>
        <v>505</v>
      </c>
      <c r="L15" s="244"/>
      <c r="M15" s="242"/>
      <c r="N15" s="242">
        <f>$K15</f>
        <v>505</v>
      </c>
      <c r="O15" s="242"/>
      <c r="P15" s="244"/>
      <c r="Q15" s="242"/>
      <c r="R15" s="242">
        <f>$K15</f>
        <v>505</v>
      </c>
      <c r="S15" s="242"/>
      <c r="T15" s="244"/>
      <c r="U15" s="242"/>
      <c r="V15" s="242"/>
      <c r="W15" s="245"/>
      <c r="X15" s="37"/>
    </row>
    <row r="16" spans="1:24" ht="45">
      <c r="A16" s="376"/>
      <c r="B16" s="369">
        <f>'Work Plan'!A$36</f>
        <v>15</v>
      </c>
      <c r="C16" s="370" t="str">
        <f>'Work Plan'!B$36</f>
        <v>Bring Sinfonians to WidgExpo.</v>
      </c>
      <c r="D16" s="230" t="s">
        <v>78</v>
      </c>
      <c r="E16" s="241">
        <v>180</v>
      </c>
      <c r="F16" s="241">
        <v>4</v>
      </c>
      <c r="G16" s="242">
        <f t="shared" si="0"/>
        <v>720</v>
      </c>
      <c r="H16" s="243">
        <v>250</v>
      </c>
      <c r="I16" s="243">
        <v>350</v>
      </c>
      <c r="J16" s="243">
        <v>2</v>
      </c>
      <c r="K16" s="242">
        <f t="shared" si="1"/>
        <v>2640</v>
      </c>
      <c r="L16" s="244"/>
      <c r="M16" s="242"/>
      <c r="N16" s="242"/>
      <c r="O16" s="242"/>
      <c r="P16" s="244"/>
      <c r="Q16" s="242"/>
      <c r="R16" s="242">
        <f>$K16</f>
        <v>2640</v>
      </c>
      <c r="S16" s="242"/>
      <c r="T16" s="244"/>
      <c r="U16" s="242"/>
      <c r="V16" s="242"/>
      <c r="W16" s="245"/>
      <c r="X16" s="37"/>
    </row>
    <row r="17" spans="1:24" ht="22.5">
      <c r="A17" s="375"/>
      <c r="B17" s="369">
        <f>'Work Plan'!A$16</f>
        <v>5</v>
      </c>
      <c r="C17" s="370" t="str">
        <f>'Work Plan'!B$16</f>
        <v>Rent office in Sinfonia.</v>
      </c>
      <c r="D17" s="220"/>
      <c r="E17" s="246"/>
      <c r="F17" s="246"/>
      <c r="G17" s="246"/>
      <c r="H17" s="246"/>
      <c r="I17" s="373" t="s">
        <v>389</v>
      </c>
      <c r="J17" s="373" t="s">
        <v>81</v>
      </c>
      <c r="K17" s="374" t="s">
        <v>94</v>
      </c>
      <c r="L17" s="247"/>
      <c r="M17" s="248"/>
      <c r="N17" s="248"/>
      <c r="O17" s="248"/>
      <c r="P17" s="247"/>
      <c r="Q17" s="248"/>
      <c r="R17" s="248"/>
      <c r="S17" s="248"/>
      <c r="T17" s="247"/>
      <c r="U17" s="248"/>
      <c r="V17" s="248"/>
      <c r="W17" s="394"/>
      <c r="X17" s="37"/>
    </row>
    <row r="18" spans="1:24">
      <c r="A18" s="375"/>
      <c r="B18" s="369">
        <f>'Work Plan'!A$16</f>
        <v>5</v>
      </c>
      <c r="C18" s="372"/>
      <c r="D18" s="221"/>
      <c r="E18" s="246"/>
      <c r="F18" s="246"/>
      <c r="G18" s="246"/>
      <c r="H18" s="246"/>
      <c r="I18" s="249" t="s">
        <v>30</v>
      </c>
      <c r="J18" s="249" t="s">
        <v>82</v>
      </c>
      <c r="K18" s="250" t="s">
        <v>388</v>
      </c>
      <c r="L18" s="247"/>
      <c r="M18" s="248"/>
      <c r="N18" s="248"/>
      <c r="O18" s="248"/>
      <c r="P18" s="247"/>
      <c r="Q18" s="248"/>
      <c r="R18" s="248"/>
      <c r="S18" s="248"/>
      <c r="T18" s="247"/>
      <c r="U18" s="248"/>
      <c r="V18" s="248"/>
      <c r="W18" s="394"/>
      <c r="X18" s="37"/>
    </row>
    <row r="19" spans="1:24" ht="15">
      <c r="A19" s="375"/>
      <c r="B19" s="369">
        <f>'Work Plan'!A$16</f>
        <v>5</v>
      </c>
      <c r="C19" s="372"/>
      <c r="D19" s="473" t="s">
        <v>390</v>
      </c>
      <c r="E19" s="474"/>
      <c r="F19" s="474"/>
      <c r="G19" s="474"/>
      <c r="H19" s="474"/>
      <c r="I19" s="249">
        <v>7</v>
      </c>
      <c r="J19" s="249">
        <v>53</v>
      </c>
      <c r="K19" s="252">
        <f>I19*J19</f>
        <v>371</v>
      </c>
      <c r="L19" s="253">
        <f>K19</f>
        <v>371</v>
      </c>
      <c r="M19" s="248"/>
      <c r="N19" s="248"/>
      <c r="O19" s="252"/>
      <c r="P19" s="247"/>
      <c r="Q19" s="248"/>
      <c r="R19" s="248"/>
      <c r="S19" s="248"/>
      <c r="T19" s="247"/>
      <c r="U19" s="248"/>
      <c r="V19" s="248"/>
      <c r="W19" s="394"/>
      <c r="X19" s="37"/>
    </row>
    <row r="20" spans="1:24" ht="15">
      <c r="A20" s="375"/>
      <c r="B20" s="369">
        <f>'Work Plan'!A$16</f>
        <v>5</v>
      </c>
      <c r="C20" s="372"/>
      <c r="D20" s="221"/>
      <c r="E20" s="251"/>
      <c r="F20" s="251"/>
      <c r="G20" s="251"/>
      <c r="H20" s="251"/>
      <c r="I20" s="249">
        <v>7</v>
      </c>
      <c r="J20" s="249">
        <v>102</v>
      </c>
      <c r="K20" s="252">
        <f>I20*J20</f>
        <v>714</v>
      </c>
      <c r="L20" s="247"/>
      <c r="M20" s="248"/>
      <c r="N20" s="248"/>
      <c r="O20" s="248"/>
      <c r="P20" s="247"/>
      <c r="Q20" s="248"/>
      <c r="R20" s="248"/>
      <c r="S20" s="252">
        <f>$K20</f>
        <v>714</v>
      </c>
      <c r="T20" s="247"/>
      <c r="U20" s="248"/>
      <c r="V20" s="248"/>
      <c r="W20" s="279">
        <f>$K20</f>
        <v>714</v>
      </c>
      <c r="X20" s="37"/>
    </row>
    <row r="21" spans="1:24" ht="12.75">
      <c r="A21" s="324" t="s">
        <v>38</v>
      </c>
      <c r="B21" s="317"/>
      <c r="C21" s="310"/>
      <c r="D21" s="318"/>
      <c r="E21" s="311"/>
      <c r="F21" s="311"/>
      <c r="G21" s="312"/>
      <c r="H21" s="313"/>
      <c r="I21" s="313"/>
      <c r="J21" s="313"/>
      <c r="K21" s="312"/>
      <c r="L21" s="314">
        <f t="shared" ref="L21:W21" si="2">SUM(L9:L20)</f>
        <v>2391</v>
      </c>
      <c r="M21" s="312">
        <f t="shared" si="2"/>
        <v>0</v>
      </c>
      <c r="N21" s="312">
        <f t="shared" si="2"/>
        <v>3805</v>
      </c>
      <c r="O21" s="315">
        <f t="shared" si="2"/>
        <v>0</v>
      </c>
      <c r="P21" s="314">
        <f t="shared" si="2"/>
        <v>2020</v>
      </c>
      <c r="Q21" s="312">
        <f t="shared" si="2"/>
        <v>0</v>
      </c>
      <c r="R21" s="312">
        <f t="shared" si="2"/>
        <v>6445</v>
      </c>
      <c r="S21" s="315">
        <f t="shared" si="2"/>
        <v>714</v>
      </c>
      <c r="T21" s="314">
        <f t="shared" si="2"/>
        <v>2020</v>
      </c>
      <c r="U21" s="312">
        <f t="shared" si="2"/>
        <v>0</v>
      </c>
      <c r="V21" s="312">
        <f t="shared" si="2"/>
        <v>0</v>
      </c>
      <c r="W21" s="315">
        <f t="shared" si="2"/>
        <v>714</v>
      </c>
      <c r="X21" s="37"/>
    </row>
    <row r="22" spans="1:24" ht="22.5">
      <c r="A22" s="389" t="s">
        <v>393</v>
      </c>
      <c r="B22" s="284"/>
      <c r="C22" s="294"/>
      <c r="D22" s="231"/>
      <c r="E22" s="390" t="s">
        <v>80</v>
      </c>
      <c r="F22" s="390" t="s">
        <v>81</v>
      </c>
      <c r="G22" s="390" t="s">
        <v>83</v>
      </c>
      <c r="H22" s="390" t="s">
        <v>85</v>
      </c>
      <c r="I22" s="390" t="s">
        <v>87</v>
      </c>
      <c r="J22" s="390" t="s">
        <v>90</v>
      </c>
      <c r="K22" s="390" t="s">
        <v>94</v>
      </c>
      <c r="L22" s="254"/>
      <c r="M22" s="255"/>
      <c r="N22" s="255"/>
      <c r="O22" s="255"/>
      <c r="P22" s="254"/>
      <c r="Q22" s="255"/>
      <c r="R22" s="255"/>
      <c r="S22" s="255"/>
      <c r="T22" s="254"/>
      <c r="U22" s="255"/>
      <c r="V22" s="255"/>
      <c r="W22" s="256"/>
      <c r="X22" s="37"/>
    </row>
    <row r="23" spans="1:24" ht="12.75">
      <c r="A23" s="376"/>
      <c r="B23" s="284"/>
      <c r="C23" s="294"/>
      <c r="D23" s="231"/>
      <c r="E23" s="257" t="s">
        <v>30</v>
      </c>
      <c r="F23" s="257" t="s">
        <v>82</v>
      </c>
      <c r="G23" s="257" t="s">
        <v>84</v>
      </c>
      <c r="H23" s="257" t="s">
        <v>34</v>
      </c>
      <c r="I23" s="257" t="s">
        <v>88</v>
      </c>
      <c r="J23" s="257" t="s">
        <v>28</v>
      </c>
      <c r="K23" s="257" t="s">
        <v>95</v>
      </c>
      <c r="L23" s="254"/>
      <c r="M23" s="255"/>
      <c r="N23" s="255"/>
      <c r="O23" s="255"/>
      <c r="P23" s="254"/>
      <c r="Q23" s="255"/>
      <c r="R23" s="255"/>
      <c r="S23" s="255"/>
      <c r="T23" s="254"/>
      <c r="U23" s="255"/>
      <c r="V23" s="255"/>
      <c r="W23" s="256"/>
      <c r="X23" s="37"/>
    </row>
    <row r="24" spans="1:24" ht="33.75">
      <c r="A24" s="376"/>
      <c r="B24" s="369">
        <f>'Work Plan'!A$14</f>
        <v>4</v>
      </c>
      <c r="C24" s="370" t="str">
        <f>'Work Plan'!B$14</f>
        <v>Hire Sinfonian office director.</v>
      </c>
      <c r="D24" s="230" t="s">
        <v>46</v>
      </c>
      <c r="E24" s="241">
        <v>223</v>
      </c>
      <c r="F24" s="241">
        <v>2</v>
      </c>
      <c r="G24" s="242">
        <f t="shared" ref="G24:G41" si="3">E24*F24</f>
        <v>446</v>
      </c>
      <c r="H24" s="243">
        <v>940</v>
      </c>
      <c r="I24" s="243">
        <v>200</v>
      </c>
      <c r="J24" s="243">
        <v>1</v>
      </c>
      <c r="K24" s="242">
        <f t="shared" ref="K24:K41" si="4">(G24+H24+I24)*J24</f>
        <v>1586</v>
      </c>
      <c r="L24" s="244">
        <f>$K24</f>
        <v>1586</v>
      </c>
      <c r="M24" s="255"/>
      <c r="N24" s="255"/>
      <c r="O24" s="255"/>
      <c r="P24" s="254"/>
      <c r="Q24" s="255"/>
      <c r="R24" s="255"/>
      <c r="S24" s="255"/>
      <c r="T24" s="254"/>
      <c r="U24" s="255"/>
      <c r="V24" s="255"/>
      <c r="W24" s="256"/>
      <c r="X24" s="37"/>
    </row>
    <row r="25" spans="1:24" ht="45">
      <c r="A25" s="376"/>
      <c r="B25" s="369">
        <f>'Work Plan'!A$14</f>
        <v>4</v>
      </c>
      <c r="C25" s="371" t="s">
        <v>401</v>
      </c>
      <c r="D25" s="230" t="s">
        <v>47</v>
      </c>
      <c r="E25" s="241">
        <f>80+50</f>
        <v>130</v>
      </c>
      <c r="F25" s="241">
        <v>2</v>
      </c>
      <c r="G25" s="242">
        <f t="shared" si="3"/>
        <v>260</v>
      </c>
      <c r="H25" s="258">
        <f>H$24</f>
        <v>940</v>
      </c>
      <c r="I25" s="243">
        <v>150</v>
      </c>
      <c r="J25" s="243">
        <v>3</v>
      </c>
      <c r="K25" s="242">
        <f t="shared" si="4"/>
        <v>4050</v>
      </c>
      <c r="L25" s="244">
        <f>$K25</f>
        <v>4050</v>
      </c>
      <c r="M25" s="255"/>
      <c r="N25" s="255"/>
      <c r="O25" s="255"/>
      <c r="P25" s="254"/>
      <c r="Q25" s="255"/>
      <c r="R25" s="255"/>
      <c r="S25" s="255"/>
      <c r="T25" s="254"/>
      <c r="U25" s="255"/>
      <c r="V25" s="255"/>
      <c r="W25" s="256"/>
      <c r="X25" s="37"/>
    </row>
    <row r="26" spans="1:24" ht="33.75">
      <c r="A26" s="376"/>
      <c r="B26" s="369">
        <f>'Work Plan'!A$14</f>
        <v>4</v>
      </c>
      <c r="C26" s="370" t="str">
        <f>'Work Plan'!B$14</f>
        <v>Hire Sinfonian office director.</v>
      </c>
      <c r="D26" s="464" t="s">
        <v>48</v>
      </c>
      <c r="E26" s="243">
        <v>130</v>
      </c>
      <c r="F26" s="243">
        <v>2</v>
      </c>
      <c r="G26" s="242">
        <f t="shared" si="3"/>
        <v>260</v>
      </c>
      <c r="H26" s="258">
        <f>H$24</f>
        <v>940</v>
      </c>
      <c r="I26" s="243">
        <v>40</v>
      </c>
      <c r="J26" s="243">
        <v>1</v>
      </c>
      <c r="K26" s="242">
        <f t="shared" si="4"/>
        <v>1240</v>
      </c>
      <c r="L26" s="254"/>
      <c r="M26" s="255"/>
      <c r="N26" s="255"/>
      <c r="O26" s="255"/>
      <c r="P26" s="254"/>
      <c r="Q26" s="255"/>
      <c r="R26" s="255"/>
      <c r="S26" s="255"/>
      <c r="T26" s="254"/>
      <c r="U26" s="255"/>
      <c r="V26" s="255"/>
      <c r="W26" s="245">
        <f>$K26</f>
        <v>1240</v>
      </c>
      <c r="X26" s="37"/>
    </row>
    <row r="27" spans="1:24" ht="45">
      <c r="A27" s="376"/>
      <c r="B27" s="369">
        <f>'Work Plan'!A$14</f>
        <v>4</v>
      </c>
      <c r="C27" s="371" t="s">
        <v>402</v>
      </c>
      <c r="D27" s="464" t="s">
        <v>49</v>
      </c>
      <c r="E27" s="243">
        <v>130</v>
      </c>
      <c r="F27" s="243">
        <v>2</v>
      </c>
      <c r="G27" s="242">
        <f t="shared" si="3"/>
        <v>260</v>
      </c>
      <c r="H27" s="258">
        <f>H$24</f>
        <v>940</v>
      </c>
      <c r="I27" s="243">
        <v>40</v>
      </c>
      <c r="J27" s="243">
        <v>3</v>
      </c>
      <c r="K27" s="242">
        <f t="shared" si="4"/>
        <v>3720</v>
      </c>
      <c r="L27" s="254"/>
      <c r="M27" s="255"/>
      <c r="N27" s="255"/>
      <c r="O27" s="255"/>
      <c r="P27" s="254"/>
      <c r="Q27" s="255"/>
      <c r="R27" s="255"/>
      <c r="S27" s="255"/>
      <c r="T27" s="254"/>
      <c r="U27" s="255"/>
      <c r="V27" s="255"/>
      <c r="W27" s="245">
        <f>$K27</f>
        <v>3720</v>
      </c>
      <c r="X27" s="37"/>
    </row>
    <row r="28" spans="1:24" ht="33.75">
      <c r="A28" s="376"/>
      <c r="B28" s="369">
        <f>'Work Plan'!A$16</f>
        <v>5</v>
      </c>
      <c r="C28" s="370" t="str">
        <f>'Work Plan'!B$16</f>
        <v>Rent office in Sinfonia.</v>
      </c>
      <c r="D28" s="464" t="s">
        <v>50</v>
      </c>
      <c r="E28" s="243">
        <v>223</v>
      </c>
      <c r="F28" s="243">
        <v>4</v>
      </c>
      <c r="G28" s="242">
        <f t="shared" si="3"/>
        <v>892</v>
      </c>
      <c r="H28" s="258">
        <f>H$24</f>
        <v>940</v>
      </c>
      <c r="I28" s="243">
        <v>40</v>
      </c>
      <c r="J28" s="243">
        <v>1</v>
      </c>
      <c r="K28" s="242">
        <f t="shared" si="4"/>
        <v>1872</v>
      </c>
      <c r="L28" s="244">
        <f>$K28</f>
        <v>1872</v>
      </c>
      <c r="M28" s="242"/>
      <c r="N28" s="242"/>
      <c r="O28" s="242"/>
      <c r="P28" s="244"/>
      <c r="Q28" s="242"/>
      <c r="R28" s="242"/>
      <c r="S28" s="242"/>
      <c r="T28" s="244"/>
      <c r="U28" s="255"/>
      <c r="V28" s="255"/>
      <c r="W28" s="256"/>
      <c r="X28" s="37"/>
    </row>
    <row r="29" spans="1:24" ht="33.75">
      <c r="A29" s="376"/>
      <c r="B29" s="369">
        <f>'Work Plan'!A$16</f>
        <v>5</v>
      </c>
      <c r="C29" s="371" t="s">
        <v>401</v>
      </c>
      <c r="D29" s="464" t="s">
        <v>51</v>
      </c>
      <c r="E29" s="259">
        <f t="shared" ref="E29:E36" si="5">E$28</f>
        <v>223</v>
      </c>
      <c r="F29" s="243">
        <v>2</v>
      </c>
      <c r="G29" s="242">
        <f t="shared" si="3"/>
        <v>446</v>
      </c>
      <c r="H29" s="243">
        <v>120</v>
      </c>
      <c r="I29" s="243">
        <v>90</v>
      </c>
      <c r="J29" s="243">
        <v>1</v>
      </c>
      <c r="K29" s="242">
        <f t="shared" si="4"/>
        <v>656</v>
      </c>
      <c r="L29" s="244">
        <f>$K29</f>
        <v>656</v>
      </c>
      <c r="M29" s="242"/>
      <c r="N29" s="242"/>
      <c r="O29" s="242"/>
      <c r="P29" s="244">
        <f>$K29</f>
        <v>656</v>
      </c>
      <c r="Q29" s="242"/>
      <c r="R29" s="242"/>
      <c r="S29" s="242"/>
      <c r="T29" s="244">
        <f>$K29</f>
        <v>656</v>
      </c>
      <c r="U29" s="255"/>
      <c r="V29" s="255"/>
      <c r="W29" s="256"/>
      <c r="X29" s="37"/>
    </row>
    <row r="30" spans="1:24" ht="33.75">
      <c r="A30" s="376"/>
      <c r="B30" s="369">
        <f>'Work Plan'!A$16</f>
        <v>5</v>
      </c>
      <c r="C30" s="370"/>
      <c r="D30" s="464" t="s">
        <v>51</v>
      </c>
      <c r="E30" s="259">
        <f t="shared" si="5"/>
        <v>223</v>
      </c>
      <c r="F30" s="243">
        <v>2</v>
      </c>
      <c r="G30" s="242">
        <f t="shared" si="3"/>
        <v>446</v>
      </c>
      <c r="H30" s="258">
        <f>H$29</f>
        <v>120</v>
      </c>
      <c r="I30" s="243">
        <v>40</v>
      </c>
      <c r="J30" s="243">
        <v>1</v>
      </c>
      <c r="K30" s="242">
        <f t="shared" si="4"/>
        <v>606</v>
      </c>
      <c r="L30" s="244">
        <f>$K30</f>
        <v>606</v>
      </c>
      <c r="M30" s="242"/>
      <c r="N30" s="242"/>
      <c r="O30" s="242"/>
      <c r="P30" s="244">
        <f>$K30</f>
        <v>606</v>
      </c>
      <c r="Q30" s="242"/>
      <c r="R30" s="242"/>
      <c r="S30" s="242"/>
      <c r="T30" s="244">
        <f>$K30</f>
        <v>606</v>
      </c>
      <c r="U30" s="242"/>
      <c r="V30" s="242"/>
      <c r="W30" s="245"/>
      <c r="X30" s="37"/>
    </row>
    <row r="31" spans="1:24" ht="33.75">
      <c r="A31" s="376"/>
      <c r="B31" s="369">
        <f>'Work Plan'!A$16</f>
        <v>5</v>
      </c>
      <c r="C31" s="370"/>
      <c r="D31" s="464" t="s">
        <v>51</v>
      </c>
      <c r="E31" s="259">
        <f t="shared" si="5"/>
        <v>223</v>
      </c>
      <c r="F31" s="243">
        <v>2</v>
      </c>
      <c r="G31" s="242">
        <f t="shared" si="3"/>
        <v>446</v>
      </c>
      <c r="H31" s="258">
        <f>H$29</f>
        <v>120</v>
      </c>
      <c r="I31" s="243">
        <v>40</v>
      </c>
      <c r="J31" s="243">
        <v>1</v>
      </c>
      <c r="K31" s="242">
        <f t="shared" si="4"/>
        <v>606</v>
      </c>
      <c r="L31" s="244"/>
      <c r="M31" s="242"/>
      <c r="N31" s="242"/>
      <c r="O31" s="242"/>
      <c r="P31" s="244">
        <f>$K31</f>
        <v>606</v>
      </c>
      <c r="Q31" s="242"/>
      <c r="R31" s="242"/>
      <c r="S31" s="242"/>
      <c r="T31" s="244">
        <f>$K31</f>
        <v>606</v>
      </c>
      <c r="U31" s="242"/>
      <c r="V31" s="242"/>
      <c r="W31" s="245"/>
      <c r="X31" s="37"/>
    </row>
    <row r="32" spans="1:24" ht="33.75">
      <c r="A32" s="376"/>
      <c r="B32" s="369">
        <f>'Work Plan'!A$16</f>
        <v>5</v>
      </c>
      <c r="C32" s="370"/>
      <c r="D32" s="464" t="s">
        <v>51</v>
      </c>
      <c r="E32" s="259">
        <f t="shared" si="5"/>
        <v>223</v>
      </c>
      <c r="F32" s="243">
        <v>2</v>
      </c>
      <c r="G32" s="242">
        <f t="shared" si="3"/>
        <v>446</v>
      </c>
      <c r="H32" s="258">
        <f>H$29</f>
        <v>120</v>
      </c>
      <c r="I32" s="243">
        <v>40</v>
      </c>
      <c r="J32" s="243">
        <v>1</v>
      </c>
      <c r="K32" s="242">
        <f t="shared" si="4"/>
        <v>606</v>
      </c>
      <c r="L32" s="244"/>
      <c r="M32" s="242"/>
      <c r="N32" s="242"/>
      <c r="O32" s="242"/>
      <c r="P32" s="244">
        <f>$K32</f>
        <v>606</v>
      </c>
      <c r="Q32" s="242"/>
      <c r="R32" s="242"/>
      <c r="S32" s="242"/>
      <c r="T32" s="244">
        <f>$K32</f>
        <v>606</v>
      </c>
      <c r="U32" s="242"/>
      <c r="V32" s="242"/>
      <c r="W32" s="245"/>
      <c r="X32" s="37"/>
    </row>
    <row r="33" spans="1:24" ht="33.75">
      <c r="A33" s="376"/>
      <c r="B33" s="369">
        <f>'Work Plan'!A$16</f>
        <v>5</v>
      </c>
      <c r="C33" s="370" t="str">
        <f>'Work Plan'!B$16</f>
        <v>Rent office in Sinfonia.</v>
      </c>
      <c r="D33" s="464" t="s">
        <v>64</v>
      </c>
      <c r="E33" s="259">
        <f t="shared" si="5"/>
        <v>223</v>
      </c>
      <c r="F33" s="243">
        <v>4</v>
      </c>
      <c r="G33" s="242">
        <f t="shared" si="3"/>
        <v>892</v>
      </c>
      <c r="H33" s="258">
        <f>H$24</f>
        <v>940</v>
      </c>
      <c r="I33" s="243">
        <v>40</v>
      </c>
      <c r="J33" s="243">
        <v>1</v>
      </c>
      <c r="K33" s="242">
        <f t="shared" si="4"/>
        <v>1872</v>
      </c>
      <c r="L33" s="244"/>
      <c r="M33" s="242"/>
      <c r="N33" s="242"/>
      <c r="O33" s="242">
        <f>$K33</f>
        <v>1872</v>
      </c>
      <c r="P33" s="244"/>
      <c r="Q33" s="242"/>
      <c r="R33" s="242"/>
      <c r="S33" s="242"/>
      <c r="T33" s="244"/>
      <c r="U33" s="242"/>
      <c r="V33" s="242"/>
      <c r="W33" s="245"/>
      <c r="X33" s="37"/>
    </row>
    <row r="34" spans="1:24" ht="33.75">
      <c r="A34" s="376"/>
      <c r="B34" s="369">
        <f>'Work Plan'!A$16</f>
        <v>5</v>
      </c>
      <c r="C34" s="371" t="s">
        <v>402</v>
      </c>
      <c r="D34" s="464" t="s">
        <v>51</v>
      </c>
      <c r="E34" s="259">
        <f t="shared" si="5"/>
        <v>223</v>
      </c>
      <c r="F34" s="243">
        <v>2</v>
      </c>
      <c r="G34" s="242">
        <f t="shared" si="3"/>
        <v>446</v>
      </c>
      <c r="H34" s="258">
        <f>H$29</f>
        <v>120</v>
      </c>
      <c r="I34" s="243">
        <v>40</v>
      </c>
      <c r="J34" s="243">
        <v>1</v>
      </c>
      <c r="K34" s="242">
        <f t="shared" si="4"/>
        <v>606</v>
      </c>
      <c r="L34" s="244"/>
      <c r="M34" s="242"/>
      <c r="N34" s="242"/>
      <c r="O34" s="242"/>
      <c r="P34" s="244"/>
      <c r="Q34" s="242"/>
      <c r="R34" s="242"/>
      <c r="S34" s="242">
        <f>$K34</f>
        <v>606</v>
      </c>
      <c r="T34" s="244"/>
      <c r="U34" s="242"/>
      <c r="V34" s="242"/>
      <c r="W34" s="245"/>
      <c r="X34" s="37"/>
    </row>
    <row r="35" spans="1:24" ht="33.75">
      <c r="A35" s="376"/>
      <c r="B35" s="369">
        <f>'Work Plan'!A$16</f>
        <v>5</v>
      </c>
      <c r="C35" s="370"/>
      <c r="D35" s="464" t="s">
        <v>51</v>
      </c>
      <c r="E35" s="259">
        <f t="shared" si="5"/>
        <v>223</v>
      </c>
      <c r="F35" s="243">
        <v>2</v>
      </c>
      <c r="G35" s="242">
        <f t="shared" si="3"/>
        <v>446</v>
      </c>
      <c r="H35" s="258">
        <f>H$29</f>
        <v>120</v>
      </c>
      <c r="I35" s="243">
        <v>40</v>
      </c>
      <c r="J35" s="243">
        <v>1</v>
      </c>
      <c r="K35" s="242">
        <f t="shared" si="4"/>
        <v>606</v>
      </c>
      <c r="L35" s="244"/>
      <c r="M35" s="242"/>
      <c r="N35" s="242"/>
      <c r="O35" s="242"/>
      <c r="P35" s="244"/>
      <c r="Q35" s="242"/>
      <c r="R35" s="242"/>
      <c r="S35" s="242">
        <f>$K35</f>
        <v>606</v>
      </c>
      <c r="T35" s="244"/>
      <c r="U35" s="242"/>
      <c r="V35" s="242"/>
      <c r="W35" s="245"/>
      <c r="X35" s="37"/>
    </row>
    <row r="36" spans="1:24" ht="33.75">
      <c r="A36" s="376"/>
      <c r="B36" s="369">
        <f>'Work Plan'!A$16</f>
        <v>5</v>
      </c>
      <c r="C36" s="370"/>
      <c r="D36" s="464" t="s">
        <v>51</v>
      </c>
      <c r="E36" s="259">
        <f t="shared" si="5"/>
        <v>223</v>
      </c>
      <c r="F36" s="243">
        <v>2</v>
      </c>
      <c r="G36" s="242">
        <f t="shared" si="3"/>
        <v>446</v>
      </c>
      <c r="H36" s="258">
        <f>H$29</f>
        <v>120</v>
      </c>
      <c r="I36" s="243">
        <v>40</v>
      </c>
      <c r="J36" s="243">
        <v>1</v>
      </c>
      <c r="K36" s="242">
        <f t="shared" si="4"/>
        <v>606</v>
      </c>
      <c r="L36" s="244"/>
      <c r="M36" s="242"/>
      <c r="N36" s="242"/>
      <c r="O36" s="242"/>
      <c r="P36" s="244"/>
      <c r="Q36" s="242"/>
      <c r="R36" s="242"/>
      <c r="S36" s="242"/>
      <c r="T36" s="244"/>
      <c r="U36" s="242"/>
      <c r="V36" s="242"/>
      <c r="W36" s="245">
        <f>$K36</f>
        <v>606</v>
      </c>
      <c r="X36" s="37"/>
    </row>
    <row r="37" spans="1:24" ht="67.5">
      <c r="A37" s="376"/>
      <c r="B37" s="369">
        <f>'Work Plan'!A$22</f>
        <v>8</v>
      </c>
      <c r="C37" s="370" t="str">
        <f>'Work Plan'!B$22</f>
        <v>Sinfonian director training, annual meeting address, member visits.</v>
      </c>
      <c r="D37" s="230" t="s">
        <v>409</v>
      </c>
      <c r="E37" s="258">
        <f>E$25</f>
        <v>130</v>
      </c>
      <c r="F37" s="241">
        <v>6</v>
      </c>
      <c r="G37" s="242">
        <f t="shared" si="3"/>
        <v>780</v>
      </c>
      <c r="H37" s="258">
        <f>H$24</f>
        <v>940</v>
      </c>
      <c r="I37" s="243">
        <v>150</v>
      </c>
      <c r="J37" s="243">
        <v>1</v>
      </c>
      <c r="K37" s="242">
        <f t="shared" si="4"/>
        <v>1870</v>
      </c>
      <c r="L37" s="244">
        <f>$K37</f>
        <v>1870</v>
      </c>
      <c r="M37" s="242"/>
      <c r="N37" s="242"/>
      <c r="O37" s="242"/>
      <c r="P37" s="244">
        <f>$K37</f>
        <v>1870</v>
      </c>
      <c r="Q37" s="242"/>
      <c r="R37" s="242"/>
      <c r="S37" s="242"/>
      <c r="T37" s="244">
        <f>$K37</f>
        <v>1870</v>
      </c>
      <c r="U37" s="242"/>
      <c r="V37" s="242"/>
      <c r="W37" s="245"/>
      <c r="X37" s="37"/>
    </row>
    <row r="38" spans="1:24" ht="33.75">
      <c r="A38" s="376"/>
      <c r="B38" s="369">
        <f>'Work Plan'!A$32</f>
        <v>13</v>
      </c>
      <c r="C38" s="370" t="str">
        <f>'Work Plan'!B$32</f>
        <v>Technical seminar.</v>
      </c>
      <c r="D38" s="230" t="s">
        <v>73</v>
      </c>
      <c r="E38" s="259">
        <f>E$28</f>
        <v>223</v>
      </c>
      <c r="F38" s="241">
        <v>2</v>
      </c>
      <c r="G38" s="242">
        <f t="shared" si="3"/>
        <v>446</v>
      </c>
      <c r="H38" s="258">
        <f>H$24</f>
        <v>940</v>
      </c>
      <c r="I38" s="241">
        <v>40</v>
      </c>
      <c r="J38" s="241">
        <v>1</v>
      </c>
      <c r="K38" s="242">
        <f t="shared" si="4"/>
        <v>1426</v>
      </c>
      <c r="L38" s="244">
        <f>$K38</f>
        <v>1426</v>
      </c>
      <c r="M38" s="242"/>
      <c r="N38" s="242"/>
      <c r="O38" s="242"/>
      <c r="P38" s="244"/>
      <c r="Q38" s="242"/>
      <c r="R38" s="242"/>
      <c r="S38" s="242"/>
      <c r="T38" s="244"/>
      <c r="U38" s="242"/>
      <c r="V38" s="242"/>
      <c r="W38" s="245"/>
      <c r="X38" s="37"/>
    </row>
    <row r="39" spans="1:24" ht="33.75">
      <c r="A39" s="376"/>
      <c r="B39" s="369">
        <f>'Work Plan'!A$32</f>
        <v>13</v>
      </c>
      <c r="C39" s="370"/>
      <c r="D39" s="230" t="s">
        <v>74</v>
      </c>
      <c r="E39" s="259">
        <f>E$28</f>
        <v>223</v>
      </c>
      <c r="F39" s="241">
        <v>4</v>
      </c>
      <c r="G39" s="242">
        <f t="shared" si="3"/>
        <v>892</v>
      </c>
      <c r="H39" s="258">
        <f>H$24</f>
        <v>940</v>
      </c>
      <c r="I39" s="241">
        <v>80</v>
      </c>
      <c r="J39" s="241">
        <v>2</v>
      </c>
      <c r="K39" s="242">
        <f t="shared" si="4"/>
        <v>3824</v>
      </c>
      <c r="L39" s="244"/>
      <c r="M39" s="242"/>
      <c r="N39" s="242"/>
      <c r="O39" s="242"/>
      <c r="P39" s="244">
        <f>$K39</f>
        <v>3824</v>
      </c>
      <c r="Q39" s="242"/>
      <c r="R39" s="242"/>
      <c r="S39" s="242"/>
      <c r="T39" s="244">
        <f>$K39</f>
        <v>3824</v>
      </c>
      <c r="U39" s="242"/>
      <c r="V39" s="242"/>
      <c r="W39" s="245"/>
      <c r="X39" s="37"/>
    </row>
    <row r="40" spans="1:24" ht="45">
      <c r="A40" s="376"/>
      <c r="B40" s="369">
        <f>'Work Plan'!A$34</f>
        <v>14</v>
      </c>
      <c r="C40" s="370" t="str">
        <f>'Work Plan'!B$34</f>
        <v>Trade missions.</v>
      </c>
      <c r="D40" s="230" t="s">
        <v>76</v>
      </c>
      <c r="E40" s="259">
        <f>E$28</f>
        <v>223</v>
      </c>
      <c r="F40" s="241">
        <v>2</v>
      </c>
      <c r="G40" s="242">
        <f t="shared" si="3"/>
        <v>446</v>
      </c>
      <c r="H40" s="258">
        <f>H$24</f>
        <v>940</v>
      </c>
      <c r="I40" s="243">
        <v>40</v>
      </c>
      <c r="J40" s="243">
        <v>2</v>
      </c>
      <c r="K40" s="242">
        <f t="shared" si="4"/>
        <v>2852</v>
      </c>
      <c r="L40" s="244"/>
      <c r="M40" s="242"/>
      <c r="N40" s="242"/>
      <c r="O40" s="242"/>
      <c r="P40" s="244">
        <f>$K40</f>
        <v>2852</v>
      </c>
      <c r="Q40" s="242"/>
      <c r="R40" s="242"/>
      <c r="S40" s="242"/>
      <c r="T40" s="244">
        <f>$K40</f>
        <v>2852</v>
      </c>
      <c r="U40" s="242"/>
      <c r="V40" s="242"/>
      <c r="W40" s="245"/>
      <c r="X40" s="37"/>
    </row>
    <row r="41" spans="1:24" ht="33.75">
      <c r="A41" s="376"/>
      <c r="B41" s="369">
        <f>'Work Plan'!A$36</f>
        <v>15</v>
      </c>
      <c r="C41" s="370" t="str">
        <f>'Work Plan'!B$36</f>
        <v>Bring Sinfonians to WidgExpo.</v>
      </c>
      <c r="D41" s="230" t="s">
        <v>77</v>
      </c>
      <c r="E41" s="241">
        <v>180</v>
      </c>
      <c r="F41" s="241">
        <v>3</v>
      </c>
      <c r="G41" s="242">
        <f t="shared" si="3"/>
        <v>540</v>
      </c>
      <c r="H41" s="258">
        <f>H$24</f>
        <v>940</v>
      </c>
      <c r="I41" s="243">
        <v>150</v>
      </c>
      <c r="J41" s="243">
        <v>8</v>
      </c>
      <c r="K41" s="242">
        <f t="shared" si="4"/>
        <v>13040</v>
      </c>
      <c r="L41" s="244"/>
      <c r="M41" s="242"/>
      <c r="N41" s="242"/>
      <c r="O41" s="242"/>
      <c r="P41" s="244">
        <f>$K41</f>
        <v>13040</v>
      </c>
      <c r="Q41" s="242"/>
      <c r="R41" s="242"/>
      <c r="S41" s="242"/>
      <c r="T41" s="244"/>
      <c r="U41" s="242"/>
      <c r="V41" s="242"/>
      <c r="W41" s="245"/>
      <c r="X41" s="37"/>
    </row>
    <row r="42" spans="1:24" ht="12.75">
      <c r="A42" s="324" t="s">
        <v>38</v>
      </c>
      <c r="B42" s="317"/>
      <c r="C42" s="310"/>
      <c r="D42" s="318"/>
      <c r="E42" s="311"/>
      <c r="F42" s="311"/>
      <c r="G42" s="312"/>
      <c r="H42" s="313"/>
      <c r="I42" s="313"/>
      <c r="J42" s="313"/>
      <c r="K42" s="312"/>
      <c r="L42" s="319">
        <f>SUM(L22:L41)</f>
        <v>12066</v>
      </c>
      <c r="M42" s="320">
        <f t="shared" ref="M42:W42" si="6">SUM(M22:M41)</f>
        <v>0</v>
      </c>
      <c r="N42" s="320">
        <f t="shared" si="6"/>
        <v>0</v>
      </c>
      <c r="O42" s="320">
        <f t="shared" si="6"/>
        <v>1872</v>
      </c>
      <c r="P42" s="319">
        <f t="shared" si="6"/>
        <v>24060</v>
      </c>
      <c r="Q42" s="320">
        <f t="shared" si="6"/>
        <v>0</v>
      </c>
      <c r="R42" s="320">
        <f t="shared" si="6"/>
        <v>0</v>
      </c>
      <c r="S42" s="320">
        <f t="shared" si="6"/>
        <v>1212</v>
      </c>
      <c r="T42" s="319">
        <f t="shared" si="6"/>
        <v>11020</v>
      </c>
      <c r="U42" s="320">
        <f t="shared" si="6"/>
        <v>0</v>
      </c>
      <c r="V42" s="320">
        <f t="shared" si="6"/>
        <v>0</v>
      </c>
      <c r="W42" s="316">
        <f t="shared" si="6"/>
        <v>5566</v>
      </c>
      <c r="X42" s="37"/>
    </row>
    <row r="43" spans="1:24" ht="22.5">
      <c r="A43" s="389" t="s">
        <v>411</v>
      </c>
      <c r="B43" s="369">
        <f>'Work Plan'!A$16</f>
        <v>5</v>
      </c>
      <c r="C43" s="370" t="str">
        <f>'Work Plan'!B$16</f>
        <v>Rent office in Sinfonia.</v>
      </c>
      <c r="D43" s="234" t="s">
        <v>52</v>
      </c>
      <c r="E43" s="260"/>
      <c r="F43" s="260"/>
      <c r="G43" s="260"/>
      <c r="H43" s="260"/>
      <c r="I43" s="260"/>
      <c r="J43" s="260"/>
      <c r="K43" s="261">
        <v>10000</v>
      </c>
      <c r="L43" s="263">
        <f>$K43</f>
        <v>10000</v>
      </c>
      <c r="M43" s="255"/>
      <c r="N43" s="255"/>
      <c r="O43" s="255"/>
      <c r="P43" s="254"/>
      <c r="Q43" s="255"/>
      <c r="R43" s="255"/>
      <c r="S43" s="255"/>
      <c r="T43" s="254"/>
      <c r="U43" s="255"/>
      <c r="V43" s="255"/>
      <c r="W43" s="256"/>
      <c r="X43" s="37"/>
    </row>
    <row r="44" spans="1:24">
      <c r="A44" s="376"/>
      <c r="B44" s="369">
        <f>'Work Plan'!A$16</f>
        <v>5</v>
      </c>
      <c r="C44" s="370"/>
      <c r="D44" s="234" t="s">
        <v>53</v>
      </c>
      <c r="E44" s="260"/>
      <c r="F44" s="260"/>
      <c r="G44" s="260"/>
      <c r="H44" s="260"/>
      <c r="I44" s="260"/>
      <c r="J44" s="260"/>
      <c r="K44" s="261">
        <v>5000</v>
      </c>
      <c r="L44" s="263">
        <f>$K44</f>
        <v>5000</v>
      </c>
      <c r="M44" s="255"/>
      <c r="N44" s="255"/>
      <c r="O44" s="255"/>
      <c r="P44" s="254"/>
      <c r="Q44" s="255"/>
      <c r="R44" s="255"/>
      <c r="S44" s="255"/>
      <c r="T44" s="254"/>
      <c r="U44" s="255"/>
      <c r="V44" s="255"/>
      <c r="W44" s="256"/>
      <c r="X44" s="37"/>
    </row>
    <row r="45" spans="1:24">
      <c r="A45" s="376"/>
      <c r="B45" s="369">
        <f>'Work Plan'!A$16</f>
        <v>5</v>
      </c>
      <c r="C45" s="370"/>
      <c r="D45" s="234" t="s">
        <v>54</v>
      </c>
      <c r="E45" s="260"/>
      <c r="F45" s="260"/>
      <c r="G45" s="260"/>
      <c r="H45" s="260"/>
      <c r="I45" s="260"/>
      <c r="J45" s="260"/>
      <c r="K45" s="261">
        <v>2200</v>
      </c>
      <c r="L45" s="263">
        <f>$K45</f>
        <v>2200</v>
      </c>
      <c r="M45" s="255"/>
      <c r="N45" s="255"/>
      <c r="O45" s="255"/>
      <c r="P45" s="254"/>
      <c r="Q45" s="255"/>
      <c r="R45" s="255"/>
      <c r="S45" s="255"/>
      <c r="T45" s="254"/>
      <c r="U45" s="255"/>
      <c r="V45" s="255"/>
      <c r="W45" s="256"/>
      <c r="X45" s="37"/>
    </row>
    <row r="46" spans="1:24">
      <c r="A46" s="376"/>
      <c r="B46" s="369">
        <f>'Work Plan'!A$16</f>
        <v>5</v>
      </c>
      <c r="C46" s="370"/>
      <c r="D46" s="234" t="s">
        <v>55</v>
      </c>
      <c r="E46" s="260"/>
      <c r="F46" s="260"/>
      <c r="G46" s="260"/>
      <c r="H46" s="260"/>
      <c r="I46" s="260"/>
      <c r="J46" s="260"/>
      <c r="K46" s="261">
        <v>2500</v>
      </c>
      <c r="L46" s="263">
        <f>$K46</f>
        <v>2500</v>
      </c>
      <c r="M46" s="255"/>
      <c r="N46" s="255"/>
      <c r="O46" s="255"/>
      <c r="P46" s="254"/>
      <c r="Q46" s="255"/>
      <c r="R46" s="255"/>
      <c r="S46" s="255"/>
      <c r="T46" s="254"/>
      <c r="U46" s="255"/>
      <c r="V46" s="255"/>
      <c r="W46" s="256"/>
      <c r="X46" s="37"/>
    </row>
    <row r="47" spans="1:24" ht="12.75">
      <c r="A47" s="324" t="s">
        <v>38</v>
      </c>
      <c r="B47" s="317"/>
      <c r="C47" s="310"/>
      <c r="D47" s="318"/>
      <c r="E47" s="311"/>
      <c r="F47" s="311"/>
      <c r="G47" s="312"/>
      <c r="H47" s="313"/>
      <c r="I47" s="313"/>
      <c r="J47" s="313"/>
      <c r="K47" s="312"/>
      <c r="L47" s="319">
        <f t="shared" ref="L47:W47" si="7">SUM(L43:L46)</f>
        <v>19700</v>
      </c>
      <c r="M47" s="320">
        <f t="shared" si="7"/>
        <v>0</v>
      </c>
      <c r="N47" s="320">
        <f t="shared" si="7"/>
        <v>0</v>
      </c>
      <c r="O47" s="320">
        <f t="shared" si="7"/>
        <v>0</v>
      </c>
      <c r="P47" s="319">
        <f t="shared" si="7"/>
        <v>0</v>
      </c>
      <c r="Q47" s="320">
        <f t="shared" si="7"/>
        <v>0</v>
      </c>
      <c r="R47" s="320">
        <f t="shared" si="7"/>
        <v>0</v>
      </c>
      <c r="S47" s="320">
        <f t="shared" si="7"/>
        <v>0</v>
      </c>
      <c r="T47" s="319">
        <f t="shared" si="7"/>
        <v>0</v>
      </c>
      <c r="U47" s="320">
        <f t="shared" si="7"/>
        <v>0</v>
      </c>
      <c r="V47" s="320">
        <f t="shared" si="7"/>
        <v>0</v>
      </c>
      <c r="W47" s="316">
        <f t="shared" si="7"/>
        <v>0</v>
      </c>
      <c r="X47" s="37"/>
    </row>
    <row r="48" spans="1:24" ht="22.5">
      <c r="A48" s="389" t="s">
        <v>412</v>
      </c>
      <c r="B48" s="369">
        <f>'Work Plan'!A$16</f>
        <v>5</v>
      </c>
      <c r="C48" s="370" t="str">
        <f>'Work Plan'!B$16</f>
        <v>Rent office in Sinfonia.</v>
      </c>
      <c r="D48" s="362"/>
      <c r="E48" s="363"/>
      <c r="F48" s="363"/>
      <c r="G48" s="363"/>
      <c r="H48" s="363"/>
      <c r="I48" s="364" t="s">
        <v>89</v>
      </c>
      <c r="J48" s="364" t="s">
        <v>91</v>
      </c>
      <c r="K48" s="364" t="s">
        <v>39</v>
      </c>
      <c r="L48" s="254"/>
      <c r="M48" s="255"/>
      <c r="N48" s="255"/>
      <c r="O48" s="255"/>
      <c r="P48" s="254"/>
      <c r="Q48" s="255"/>
      <c r="R48" s="255"/>
      <c r="S48" s="255"/>
      <c r="T48" s="254"/>
      <c r="U48" s="255"/>
      <c r="V48" s="255"/>
      <c r="W48" s="256"/>
      <c r="X48" s="37"/>
    </row>
    <row r="49" spans="1:24">
      <c r="A49" s="376"/>
      <c r="B49" s="369">
        <f>'Work Plan'!A$16</f>
        <v>5</v>
      </c>
      <c r="C49" s="370"/>
      <c r="D49" s="234" t="s">
        <v>56</v>
      </c>
      <c r="E49" s="260"/>
      <c r="F49" s="260"/>
      <c r="G49" s="260"/>
      <c r="H49" s="260"/>
      <c r="I49" s="243">
        <v>100</v>
      </c>
      <c r="J49" s="243">
        <v>12</v>
      </c>
      <c r="K49" s="242">
        <f>I49*J49</f>
        <v>1200</v>
      </c>
      <c r="L49" s="244">
        <f>$K49/2</f>
        <v>600</v>
      </c>
      <c r="M49" s="242"/>
      <c r="N49" s="242"/>
      <c r="O49" s="242"/>
      <c r="P49" s="244">
        <f>$K49</f>
        <v>1200</v>
      </c>
      <c r="Q49" s="242"/>
      <c r="R49" s="242"/>
      <c r="S49" s="242"/>
      <c r="T49" s="244">
        <f>$K49</f>
        <v>1200</v>
      </c>
      <c r="U49" s="242"/>
      <c r="V49" s="242"/>
      <c r="W49" s="245"/>
      <c r="X49" s="37"/>
    </row>
    <row r="50" spans="1:24" ht="12.75">
      <c r="A50" s="324" t="s">
        <v>38</v>
      </c>
      <c r="B50" s="317"/>
      <c r="C50" s="310"/>
      <c r="D50" s="318"/>
      <c r="E50" s="311"/>
      <c r="F50" s="311"/>
      <c r="G50" s="312"/>
      <c r="H50" s="313"/>
      <c r="I50" s="313"/>
      <c r="J50" s="313"/>
      <c r="K50" s="312"/>
      <c r="L50" s="319">
        <f t="shared" ref="L50:W50" si="8">SUM(L48:L49)</f>
        <v>600</v>
      </c>
      <c r="M50" s="320">
        <f t="shared" si="8"/>
        <v>0</v>
      </c>
      <c r="N50" s="320">
        <f t="shared" si="8"/>
        <v>0</v>
      </c>
      <c r="O50" s="320">
        <f t="shared" si="8"/>
        <v>0</v>
      </c>
      <c r="P50" s="319">
        <f t="shared" si="8"/>
        <v>1200</v>
      </c>
      <c r="Q50" s="320">
        <f t="shared" si="8"/>
        <v>0</v>
      </c>
      <c r="R50" s="320">
        <f t="shared" si="8"/>
        <v>0</v>
      </c>
      <c r="S50" s="320">
        <f t="shared" si="8"/>
        <v>0</v>
      </c>
      <c r="T50" s="319">
        <f t="shared" si="8"/>
        <v>1200</v>
      </c>
      <c r="U50" s="320">
        <f t="shared" si="8"/>
        <v>0</v>
      </c>
      <c r="V50" s="320">
        <f t="shared" si="8"/>
        <v>0</v>
      </c>
      <c r="W50" s="316">
        <f t="shared" si="8"/>
        <v>0</v>
      </c>
      <c r="X50" s="37"/>
    </row>
    <row r="51" spans="1:24" ht="33.75">
      <c r="A51" s="389" t="s">
        <v>413</v>
      </c>
      <c r="B51" s="369">
        <f>'Work Plan'!A$8</f>
        <v>1</v>
      </c>
      <c r="C51" s="370" t="str">
        <f>'Work Plan'!B$8</f>
        <v>CPA acctg. changes.</v>
      </c>
      <c r="D51" s="470" t="s">
        <v>415</v>
      </c>
      <c r="E51" s="471"/>
      <c r="F51" s="471"/>
      <c r="G51" s="471"/>
      <c r="H51" s="471"/>
      <c r="I51" s="471"/>
      <c r="J51" s="471"/>
      <c r="K51" s="472"/>
      <c r="L51" s="262">
        <v>5000</v>
      </c>
      <c r="M51" s="255"/>
      <c r="N51" s="243">
        <v>1000</v>
      </c>
      <c r="O51" s="255"/>
      <c r="P51" s="254"/>
      <c r="Q51" s="255"/>
      <c r="R51" s="255"/>
      <c r="S51" s="255"/>
      <c r="T51" s="254"/>
      <c r="U51" s="255"/>
      <c r="V51" s="255"/>
      <c r="W51" s="256"/>
      <c r="X51" s="37"/>
    </row>
    <row r="52" spans="1:24" ht="22.5">
      <c r="A52" s="376"/>
      <c r="B52" s="369">
        <f>'Work Plan'!A$10</f>
        <v>2</v>
      </c>
      <c r="C52" s="370" t="str">
        <f>'Work Plan'!B$10</f>
        <v>CS Int'l Partner Search.</v>
      </c>
      <c r="D52" s="232" t="s">
        <v>45</v>
      </c>
      <c r="E52" s="235"/>
      <c r="F52" s="235"/>
      <c r="G52" s="235"/>
      <c r="H52" s="235"/>
      <c r="I52" s="235"/>
      <c r="J52" s="235"/>
      <c r="K52" s="235"/>
      <c r="L52" s="262">
        <v>600</v>
      </c>
      <c r="M52" s="255"/>
      <c r="N52" s="255"/>
      <c r="O52" s="255"/>
      <c r="P52" s="254"/>
      <c r="Q52" s="255"/>
      <c r="R52" s="255"/>
      <c r="S52" s="255"/>
      <c r="T52" s="254"/>
      <c r="U52" s="255"/>
      <c r="V52" s="255"/>
      <c r="W52" s="256"/>
      <c r="X52" s="37"/>
    </row>
    <row r="53" spans="1:24" ht="33.75">
      <c r="A53" s="376"/>
      <c r="B53" s="369">
        <f>'Work Plan'!A$12</f>
        <v>3</v>
      </c>
      <c r="C53" s="370" t="str">
        <f>'Work Plan'!B$12</f>
        <v>Increase web-hosting capability.</v>
      </c>
      <c r="D53" s="232" t="s">
        <v>408</v>
      </c>
      <c r="E53" s="235"/>
      <c r="F53" s="235"/>
      <c r="G53" s="235"/>
      <c r="H53" s="235"/>
      <c r="I53" s="241">
        <v>12</v>
      </c>
      <c r="J53" s="266" t="s">
        <v>86</v>
      </c>
      <c r="K53" s="241">
        <v>250</v>
      </c>
      <c r="L53" s="254"/>
      <c r="M53" s="255"/>
      <c r="N53" s="255"/>
      <c r="O53" s="242">
        <f>$I53*$K53</f>
        <v>3000</v>
      </c>
      <c r="P53" s="254"/>
      <c r="Q53" s="255"/>
      <c r="R53" s="255"/>
      <c r="S53" s="242">
        <f>$I53*$K53</f>
        <v>3000</v>
      </c>
      <c r="T53" s="254"/>
      <c r="U53" s="255"/>
      <c r="V53" s="255"/>
      <c r="W53" s="245">
        <f>$I53*$K53</f>
        <v>3000</v>
      </c>
      <c r="X53" s="37"/>
    </row>
    <row r="54" spans="1:24">
      <c r="A54" s="376"/>
      <c r="B54" s="369"/>
      <c r="C54" s="370"/>
      <c r="D54" s="232"/>
      <c r="E54" s="235"/>
      <c r="F54" s="235"/>
      <c r="G54" s="235"/>
      <c r="H54" s="235"/>
      <c r="I54" s="241" t="s">
        <v>89</v>
      </c>
      <c r="J54" s="266" t="s">
        <v>91</v>
      </c>
      <c r="K54" s="364" t="s">
        <v>39</v>
      </c>
      <c r="L54" s="254"/>
      <c r="M54" s="255"/>
      <c r="N54" s="255"/>
      <c r="O54" s="242"/>
      <c r="P54" s="254"/>
      <c r="Q54" s="255"/>
      <c r="R54" s="255"/>
      <c r="S54" s="242"/>
      <c r="T54" s="254"/>
      <c r="U54" s="255"/>
      <c r="V54" s="255"/>
      <c r="W54" s="245"/>
      <c r="X54" s="37"/>
    </row>
    <row r="55" spans="1:24" ht="22.5">
      <c r="A55" s="376"/>
      <c r="B55" s="369">
        <f>'Work Plan'!A$16</f>
        <v>5</v>
      </c>
      <c r="C55" s="370" t="str">
        <f>'Work Plan'!B$16</f>
        <v>Rent office in Sinfonia.</v>
      </c>
      <c r="D55" s="234" t="s">
        <v>57</v>
      </c>
      <c r="E55" s="260"/>
      <c r="F55" s="260"/>
      <c r="G55" s="260"/>
      <c r="H55" s="260"/>
      <c r="I55" s="243">
        <v>90</v>
      </c>
      <c r="J55" s="243">
        <v>12</v>
      </c>
      <c r="K55" s="242">
        <f>I55*J55</f>
        <v>1080</v>
      </c>
      <c r="L55" s="244">
        <f>$K55/2</f>
        <v>540</v>
      </c>
      <c r="M55" s="242"/>
      <c r="N55" s="242"/>
      <c r="O55" s="242"/>
      <c r="P55" s="244">
        <f>$K55</f>
        <v>1080</v>
      </c>
      <c r="Q55" s="242"/>
      <c r="R55" s="242"/>
      <c r="S55" s="242"/>
      <c r="T55" s="244">
        <f>$K55</f>
        <v>1080</v>
      </c>
      <c r="U55" s="242"/>
      <c r="V55" s="242"/>
      <c r="W55" s="245"/>
      <c r="X55" s="37"/>
    </row>
    <row r="56" spans="1:24">
      <c r="A56" s="376"/>
      <c r="B56" s="369">
        <f>'Work Plan'!A$16</f>
        <v>5</v>
      </c>
      <c r="C56" s="370"/>
      <c r="D56" s="234" t="s">
        <v>58</v>
      </c>
      <c r="E56" s="260"/>
      <c r="F56" s="260"/>
      <c r="G56" s="260"/>
      <c r="H56" s="260"/>
      <c r="I56" s="243">
        <v>60</v>
      </c>
      <c r="J56" s="243">
        <v>12</v>
      </c>
      <c r="K56" s="242">
        <f>I56*J56</f>
        <v>720</v>
      </c>
      <c r="L56" s="244">
        <f>$K56/2</f>
        <v>360</v>
      </c>
      <c r="M56" s="242"/>
      <c r="N56" s="242"/>
      <c r="O56" s="242"/>
      <c r="P56" s="244">
        <f>$K56</f>
        <v>720</v>
      </c>
      <c r="Q56" s="242"/>
      <c r="R56" s="242"/>
      <c r="S56" s="242"/>
      <c r="T56" s="244">
        <f>$K56</f>
        <v>720</v>
      </c>
      <c r="U56" s="242"/>
      <c r="V56" s="242"/>
      <c r="W56" s="245"/>
      <c r="X56" s="37"/>
    </row>
    <row r="57" spans="1:24">
      <c r="A57" s="376"/>
      <c r="B57" s="369">
        <f>'Work Plan'!A$16</f>
        <v>5</v>
      </c>
      <c r="C57" s="370"/>
      <c r="D57" s="234" t="s">
        <v>59</v>
      </c>
      <c r="E57" s="260"/>
      <c r="F57" s="260"/>
      <c r="G57" s="260"/>
      <c r="H57" s="260"/>
      <c r="I57" s="243">
        <v>170</v>
      </c>
      <c r="J57" s="243">
        <v>12</v>
      </c>
      <c r="K57" s="242">
        <f>I57*J57</f>
        <v>2040</v>
      </c>
      <c r="L57" s="244">
        <f>$K57/2</f>
        <v>1020</v>
      </c>
      <c r="M57" s="242"/>
      <c r="N57" s="242"/>
      <c r="O57" s="242"/>
      <c r="P57" s="244">
        <f>$K57</f>
        <v>2040</v>
      </c>
      <c r="Q57" s="242"/>
      <c r="R57" s="242"/>
      <c r="S57" s="242"/>
      <c r="T57" s="244">
        <f>$K57</f>
        <v>2040</v>
      </c>
      <c r="U57" s="242"/>
      <c r="V57" s="242"/>
      <c r="W57" s="245"/>
      <c r="X57" s="37"/>
    </row>
    <row r="58" spans="1:24">
      <c r="A58" s="376"/>
      <c r="B58" s="369">
        <f>'Work Plan'!A$16</f>
        <v>5</v>
      </c>
      <c r="C58" s="370"/>
      <c r="D58" s="233" t="s">
        <v>60</v>
      </c>
      <c r="E58" s="236"/>
      <c r="F58" s="236"/>
      <c r="G58" s="236"/>
      <c r="H58" s="236"/>
      <c r="I58" s="243">
        <v>100</v>
      </c>
      <c r="J58" s="243">
        <v>12</v>
      </c>
      <c r="K58" s="242">
        <f>I58*J58</f>
        <v>1200</v>
      </c>
      <c r="L58" s="244">
        <f>$K58/2</f>
        <v>600</v>
      </c>
      <c r="M58" s="242"/>
      <c r="N58" s="242"/>
      <c r="O58" s="242"/>
      <c r="P58" s="244">
        <f>$K58</f>
        <v>1200</v>
      </c>
      <c r="Q58" s="242"/>
      <c r="R58" s="242"/>
      <c r="S58" s="242"/>
      <c r="T58" s="244">
        <f>$K58</f>
        <v>1200</v>
      </c>
      <c r="U58" s="242"/>
      <c r="V58" s="242"/>
      <c r="W58" s="245"/>
      <c r="X58" s="37"/>
    </row>
    <row r="59" spans="1:24">
      <c r="A59" s="376"/>
      <c r="B59" s="369">
        <f>'Work Plan'!A$16</f>
        <v>5</v>
      </c>
      <c r="C59" s="370"/>
      <c r="D59" s="234" t="s">
        <v>57</v>
      </c>
      <c r="E59" s="260"/>
      <c r="F59" s="260"/>
      <c r="G59" s="260"/>
      <c r="H59" s="260"/>
      <c r="I59" s="243">
        <v>30</v>
      </c>
      <c r="J59" s="243">
        <v>12</v>
      </c>
      <c r="K59" s="242">
        <f>I59*J59</f>
        <v>360</v>
      </c>
      <c r="L59" s="244"/>
      <c r="M59" s="242"/>
      <c r="N59" s="242"/>
      <c r="O59" s="245">
        <f>$K59</f>
        <v>360</v>
      </c>
      <c r="P59" s="244"/>
      <c r="Q59" s="242"/>
      <c r="R59" s="242"/>
      <c r="S59" s="242"/>
      <c r="T59" s="244"/>
      <c r="U59" s="242"/>
      <c r="V59" s="242"/>
      <c r="W59" s="245"/>
      <c r="X59" s="37"/>
    </row>
    <row r="60" spans="1:24">
      <c r="A60" s="376"/>
      <c r="B60" s="369">
        <f>'Work Plan'!A$16</f>
        <v>5</v>
      </c>
      <c r="C60" s="370"/>
      <c r="D60" s="234"/>
      <c r="E60" s="260"/>
      <c r="F60" s="260"/>
      <c r="G60" s="260"/>
      <c r="H60" s="260"/>
      <c r="I60" s="243"/>
      <c r="J60" s="243"/>
      <c r="K60" s="242"/>
      <c r="L60" s="244"/>
      <c r="M60" s="242"/>
      <c r="N60" s="242"/>
      <c r="O60" s="245"/>
      <c r="P60" s="244"/>
      <c r="Q60" s="242"/>
      <c r="R60" s="242"/>
      <c r="S60" s="242"/>
      <c r="T60" s="244"/>
      <c r="U60" s="242"/>
      <c r="V60" s="242"/>
      <c r="W60" s="245"/>
      <c r="X60" s="37"/>
    </row>
    <row r="61" spans="1:24">
      <c r="A61" s="376"/>
      <c r="B61" s="369">
        <f>'Work Plan'!A$16</f>
        <v>5</v>
      </c>
      <c r="C61" s="370"/>
      <c r="D61" s="234" t="s">
        <v>414</v>
      </c>
      <c r="E61" s="325"/>
      <c r="F61" s="325"/>
      <c r="G61" s="325"/>
      <c r="H61" s="325"/>
      <c r="I61" s="243"/>
      <c r="J61" s="243"/>
      <c r="K61" s="242"/>
      <c r="L61" s="244"/>
      <c r="M61" s="242"/>
      <c r="N61" s="242"/>
      <c r="O61" s="245"/>
      <c r="P61" s="244"/>
      <c r="Q61" s="242"/>
      <c r="R61" s="242"/>
      <c r="S61" s="242"/>
      <c r="T61" s="244"/>
      <c r="U61" s="242"/>
      <c r="V61" s="242"/>
      <c r="W61" s="245"/>
      <c r="X61" s="37"/>
    </row>
    <row r="62" spans="1:24">
      <c r="A62" s="376"/>
      <c r="B62" s="369">
        <f>'Work Plan'!A$16</f>
        <v>5</v>
      </c>
      <c r="C62" s="370"/>
      <c r="D62" s="234" t="s">
        <v>398</v>
      </c>
      <c r="E62" s="260"/>
      <c r="F62" s="260"/>
      <c r="G62" s="260"/>
      <c r="H62" s="260"/>
      <c r="I62" s="243"/>
      <c r="J62" s="243"/>
      <c r="K62" s="242"/>
      <c r="L62" s="244"/>
      <c r="M62" s="242"/>
      <c r="N62" s="242"/>
      <c r="O62" s="417">
        <v>1100</v>
      </c>
      <c r="P62" s="244"/>
      <c r="Q62" s="242"/>
      <c r="R62" s="242"/>
      <c r="S62" s="242"/>
      <c r="T62" s="244"/>
      <c r="U62" s="242"/>
      <c r="V62" s="242"/>
      <c r="W62" s="245"/>
      <c r="X62" s="37"/>
    </row>
    <row r="63" spans="1:24" ht="22.5">
      <c r="A63" s="376"/>
      <c r="B63" s="369">
        <f>'Work Plan'!A$18</f>
        <v>6</v>
      </c>
      <c r="C63" s="370" t="str">
        <f>'Work Plan'!B$18</f>
        <v>Hire office staff.</v>
      </c>
      <c r="D63" s="233" t="s">
        <v>419</v>
      </c>
      <c r="E63" s="218"/>
      <c r="F63" s="218"/>
      <c r="G63" s="218"/>
      <c r="H63" s="218"/>
      <c r="I63" s="218"/>
      <c r="J63" s="218"/>
      <c r="K63" s="218">
        <v>2000</v>
      </c>
      <c r="L63" s="263">
        <f>$K63</f>
        <v>2000</v>
      </c>
      <c r="M63" s="255"/>
      <c r="N63" s="255"/>
      <c r="O63" s="255"/>
      <c r="P63" s="254"/>
      <c r="Q63" s="255"/>
      <c r="R63" s="255"/>
      <c r="S63" s="255"/>
      <c r="T63" s="254"/>
      <c r="U63" s="255"/>
      <c r="V63" s="255"/>
      <c r="W63" s="256"/>
      <c r="X63" s="37"/>
    </row>
    <row r="64" spans="1:24">
      <c r="A64" s="376"/>
      <c r="B64" s="369">
        <f>'Work Plan'!A$18</f>
        <v>6</v>
      </c>
      <c r="C64" s="370"/>
      <c r="D64" s="233"/>
      <c r="E64" s="218"/>
      <c r="F64" s="218"/>
      <c r="G64" s="218"/>
      <c r="H64" s="218"/>
      <c r="I64" s="218" t="s">
        <v>404</v>
      </c>
      <c r="J64" s="365" t="s">
        <v>403</v>
      </c>
      <c r="K64" s="265" t="s">
        <v>39</v>
      </c>
      <c r="L64" s="254"/>
      <c r="M64" s="255"/>
      <c r="N64" s="255"/>
      <c r="O64" s="255"/>
      <c r="P64" s="254"/>
      <c r="Q64" s="255"/>
      <c r="R64" s="255"/>
      <c r="S64" s="255"/>
      <c r="T64" s="254"/>
      <c r="U64" s="255"/>
      <c r="V64" s="255"/>
      <c r="W64" s="264"/>
      <c r="X64" s="37"/>
    </row>
    <row r="65" spans="1:24" ht="33.75">
      <c r="A65" s="376"/>
      <c r="B65" s="369">
        <f>'Work Plan'!A$20</f>
        <v>7</v>
      </c>
      <c r="C65" s="370" t="str">
        <f>'Work Plan'!B$20</f>
        <v>Translate association brochure.</v>
      </c>
      <c r="D65" s="232" t="s">
        <v>65</v>
      </c>
      <c r="E65" s="235"/>
      <c r="F65" s="235"/>
      <c r="G65" s="366"/>
      <c r="H65" s="235"/>
      <c r="I65" s="241">
        <v>2</v>
      </c>
      <c r="J65" s="241">
        <v>200</v>
      </c>
      <c r="K65" s="242">
        <f>I65*J65</f>
        <v>400</v>
      </c>
      <c r="L65" s="244">
        <f>$K65</f>
        <v>400</v>
      </c>
      <c r="M65" s="242"/>
      <c r="N65" s="242"/>
      <c r="O65" s="242"/>
      <c r="P65" s="244"/>
      <c r="Q65" s="242"/>
      <c r="R65" s="242"/>
      <c r="S65" s="242"/>
      <c r="T65" s="244"/>
      <c r="U65" s="242"/>
      <c r="V65" s="242"/>
      <c r="W65" s="245"/>
      <c r="X65" s="37"/>
    </row>
    <row r="66" spans="1:24" ht="67.5">
      <c r="A66" s="376"/>
      <c r="B66" s="369">
        <f>'Work Plan'!A$20</f>
        <v>7</v>
      </c>
      <c r="C66" s="370"/>
      <c r="D66" s="232" t="s">
        <v>66</v>
      </c>
      <c r="E66" s="219"/>
      <c r="F66" s="219"/>
      <c r="G66" s="235"/>
      <c r="H66" s="366"/>
      <c r="I66" s="243">
        <v>2000</v>
      </c>
      <c r="J66" s="267">
        <v>0.55000000000000004</v>
      </c>
      <c r="K66" s="242">
        <f>I66*J66</f>
        <v>1100</v>
      </c>
      <c r="L66" s="244">
        <f>$K66</f>
        <v>1100</v>
      </c>
      <c r="M66" s="242"/>
      <c r="N66" s="242"/>
      <c r="O66" s="242"/>
      <c r="P66" s="244"/>
      <c r="Q66" s="242"/>
      <c r="R66" s="242"/>
      <c r="S66" s="242"/>
      <c r="T66" s="244"/>
      <c r="U66" s="242"/>
      <c r="V66" s="242"/>
      <c r="W66" s="245"/>
      <c r="X66" s="37"/>
    </row>
    <row r="67" spans="1:24" ht="22.5">
      <c r="A67" s="376"/>
      <c r="B67" s="369">
        <f>'Work Plan'!A$32</f>
        <v>13</v>
      </c>
      <c r="C67" s="370" t="str">
        <f>'Work Plan'!B$32</f>
        <v>Technical seminar.</v>
      </c>
      <c r="D67" s="232" t="s">
        <v>405</v>
      </c>
      <c r="E67" s="235"/>
      <c r="F67" s="235"/>
      <c r="G67" s="367"/>
      <c r="H67" s="366"/>
      <c r="I67" s="258">
        <f t="shared" ref="I67:K68" si="9">I$66</f>
        <v>2000</v>
      </c>
      <c r="J67" s="268">
        <f t="shared" si="9"/>
        <v>0.55000000000000004</v>
      </c>
      <c r="K67" s="258">
        <f t="shared" si="9"/>
        <v>1100</v>
      </c>
      <c r="L67" s="244">
        <f>$K67</f>
        <v>1100</v>
      </c>
      <c r="M67" s="242"/>
      <c r="N67" s="242"/>
      <c r="O67" s="242"/>
      <c r="P67" s="244"/>
      <c r="Q67" s="242"/>
      <c r="R67" s="242">
        <f>$K67</f>
        <v>1100</v>
      </c>
      <c r="S67" s="242"/>
      <c r="T67" s="244"/>
      <c r="U67" s="242"/>
      <c r="V67" s="242"/>
      <c r="W67" s="245"/>
      <c r="X67" s="37"/>
    </row>
    <row r="68" spans="1:24" ht="22.5">
      <c r="A68" s="376"/>
      <c r="B68" s="369">
        <f>'Work Plan'!A$34</f>
        <v>14</v>
      </c>
      <c r="C68" s="370" t="str">
        <f>'Work Plan'!B$34</f>
        <v>Trade missions.</v>
      </c>
      <c r="D68" s="232" t="s">
        <v>406</v>
      </c>
      <c r="E68" s="235"/>
      <c r="F68" s="235"/>
      <c r="G68" s="235"/>
      <c r="H68" s="366"/>
      <c r="I68" s="258">
        <f t="shared" si="9"/>
        <v>2000</v>
      </c>
      <c r="J68" s="268">
        <f t="shared" si="9"/>
        <v>0.55000000000000004</v>
      </c>
      <c r="K68" s="258">
        <f t="shared" si="9"/>
        <v>1100</v>
      </c>
      <c r="L68" s="244"/>
      <c r="M68" s="242"/>
      <c r="N68" s="242"/>
      <c r="O68" s="242"/>
      <c r="P68" s="244"/>
      <c r="Q68" s="242"/>
      <c r="R68" s="242"/>
      <c r="S68" s="242"/>
      <c r="T68" s="244"/>
      <c r="U68" s="242"/>
      <c r="V68" s="242"/>
      <c r="W68" s="245">
        <f>$K68</f>
        <v>1100</v>
      </c>
      <c r="X68" s="37"/>
    </row>
    <row r="69" spans="1:24" ht="33.75">
      <c r="A69" s="376"/>
      <c r="B69" s="369">
        <f>'Work Plan'!A$24</f>
        <v>9</v>
      </c>
      <c r="C69" s="370" t="str">
        <f>'Work Plan'!B$24</f>
        <v>Translate AWA.org, AJDA.org.</v>
      </c>
      <c r="D69" s="232" t="s">
        <v>65</v>
      </c>
      <c r="E69" s="235"/>
      <c r="F69" s="235"/>
      <c r="G69" s="366"/>
      <c r="H69" s="235"/>
      <c r="I69" s="241">
        <v>33</v>
      </c>
      <c r="J69" s="241">
        <v>200</v>
      </c>
      <c r="K69" s="242">
        <f>I69*J69</f>
        <v>6600</v>
      </c>
      <c r="L69" s="244">
        <f>$K69</f>
        <v>6600</v>
      </c>
      <c r="M69" s="242"/>
      <c r="N69" s="242"/>
      <c r="O69" s="242"/>
      <c r="P69" s="244"/>
      <c r="Q69" s="242"/>
      <c r="R69" s="242"/>
      <c r="S69" s="242"/>
      <c r="T69" s="244"/>
      <c r="U69" s="242"/>
      <c r="V69" s="242"/>
      <c r="W69" s="245"/>
      <c r="X69" s="37"/>
    </row>
    <row r="70" spans="1:24" ht="45">
      <c r="A70" s="376"/>
      <c r="B70" s="369">
        <f>'Work Plan'!A$28</f>
        <v>11</v>
      </c>
      <c r="C70" s="370" t="str">
        <f>'Work Plan'!B$28</f>
        <v>Briefing: export fin., logistics, etc.</v>
      </c>
      <c r="D70" s="232" t="s">
        <v>399</v>
      </c>
      <c r="E70" s="235"/>
      <c r="F70" s="235"/>
      <c r="G70" s="366"/>
      <c r="H70" s="235"/>
      <c r="I70" s="241">
        <v>7</v>
      </c>
      <c r="J70" s="241">
        <v>900</v>
      </c>
      <c r="K70" s="242">
        <f>I70*J70</f>
        <v>6300</v>
      </c>
      <c r="L70" s="244">
        <f>$K70</f>
        <v>6300</v>
      </c>
      <c r="M70" s="242"/>
      <c r="N70" s="242"/>
      <c r="O70" s="242"/>
      <c r="P70" s="244"/>
      <c r="Q70" s="242"/>
      <c r="R70" s="242"/>
      <c r="S70" s="242"/>
      <c r="T70" s="244"/>
      <c r="U70" s="242"/>
      <c r="V70" s="242"/>
      <c r="W70" s="245"/>
      <c r="X70" s="37"/>
    </row>
    <row r="71" spans="1:24" ht="67.5">
      <c r="A71" s="376"/>
      <c r="B71" s="369">
        <f>'Work Plan'!A$30</f>
        <v>12</v>
      </c>
      <c r="C71" s="370" t="str">
        <f>'Work Plan'!B$30</f>
        <v>Member brochure translations.</v>
      </c>
      <c r="D71" s="232" t="s">
        <v>407</v>
      </c>
      <c r="E71" s="235"/>
      <c r="F71" s="235"/>
      <c r="G71" s="366"/>
      <c r="H71" s="235"/>
      <c r="I71" s="241">
        <v>20</v>
      </c>
      <c r="J71" s="241">
        <v>900</v>
      </c>
      <c r="K71" s="242">
        <f>I71*J71</f>
        <v>18000</v>
      </c>
      <c r="L71" s="244">
        <f>$K71*(1/3)</f>
        <v>6000</v>
      </c>
      <c r="M71" s="242"/>
      <c r="N71" s="242"/>
      <c r="O71" s="242"/>
      <c r="P71" s="244">
        <f>$K71*(2/3)</f>
        <v>12000</v>
      </c>
      <c r="Q71" s="331">
        <v>9000</v>
      </c>
      <c r="R71" s="242"/>
      <c r="S71" s="242"/>
      <c r="T71" s="244"/>
      <c r="U71" s="242"/>
      <c r="V71" s="242"/>
      <c r="W71" s="245"/>
      <c r="X71" s="37"/>
    </row>
    <row r="72" spans="1:24" ht="45">
      <c r="A72" s="376"/>
      <c r="B72" s="369">
        <f>'Work Plan'!A$40</f>
        <v>17</v>
      </c>
      <c r="C72" s="370" t="str">
        <f>'Work Plan'!B$40</f>
        <v>Web content &amp; ebiz guidelines.</v>
      </c>
      <c r="D72" s="232" t="s">
        <v>72</v>
      </c>
      <c r="E72" s="235"/>
      <c r="F72" s="235"/>
      <c r="G72" s="366"/>
      <c r="H72" s="235"/>
      <c r="I72" s="241">
        <v>7</v>
      </c>
      <c r="J72" s="241">
        <v>900</v>
      </c>
      <c r="K72" s="242">
        <f>I72*J72</f>
        <v>6300</v>
      </c>
      <c r="L72" s="244">
        <f>$K72</f>
        <v>6300</v>
      </c>
      <c r="M72" s="242"/>
      <c r="N72" s="242"/>
      <c r="O72" s="242"/>
      <c r="P72" s="244"/>
      <c r="Q72" s="242"/>
      <c r="R72" s="242"/>
      <c r="S72" s="242"/>
      <c r="T72" s="244"/>
      <c r="U72" s="242"/>
      <c r="V72" s="242"/>
      <c r="W72" s="245"/>
      <c r="X72" s="37"/>
    </row>
    <row r="73" spans="1:24" ht="12.75">
      <c r="A73" s="324" t="s">
        <v>38</v>
      </c>
      <c r="B73" s="317"/>
      <c r="C73" s="310"/>
      <c r="D73" s="318"/>
      <c r="E73" s="311"/>
      <c r="F73" s="311"/>
      <c r="G73" s="312"/>
      <c r="H73" s="313"/>
      <c r="I73" s="313"/>
      <c r="J73" s="313"/>
      <c r="K73" s="312"/>
      <c r="L73" s="319">
        <f>SUM(L51:L72)</f>
        <v>37920</v>
      </c>
      <c r="M73" s="320">
        <f t="shared" ref="M73:W73" si="10">SUM(M51:M72)</f>
        <v>0</v>
      </c>
      <c r="N73" s="320">
        <f t="shared" si="10"/>
        <v>1000</v>
      </c>
      <c r="O73" s="320">
        <f t="shared" si="10"/>
        <v>4460</v>
      </c>
      <c r="P73" s="319">
        <f t="shared" si="10"/>
        <v>17040</v>
      </c>
      <c r="Q73" s="320">
        <f t="shared" si="10"/>
        <v>9000</v>
      </c>
      <c r="R73" s="320">
        <f t="shared" si="10"/>
        <v>1100</v>
      </c>
      <c r="S73" s="320">
        <f t="shared" si="10"/>
        <v>3000</v>
      </c>
      <c r="T73" s="319">
        <f t="shared" si="10"/>
        <v>5040</v>
      </c>
      <c r="U73" s="320">
        <f t="shared" si="10"/>
        <v>0</v>
      </c>
      <c r="V73" s="320">
        <f t="shared" si="10"/>
        <v>0</v>
      </c>
      <c r="W73" s="316">
        <f t="shared" si="10"/>
        <v>4100</v>
      </c>
      <c r="X73" s="37"/>
    </row>
    <row r="74" spans="1:24" ht="22.5">
      <c r="A74" s="376" t="s">
        <v>43</v>
      </c>
      <c r="B74" s="369">
        <f>'Work Plan'!A$16</f>
        <v>5</v>
      </c>
      <c r="C74" s="397" t="str">
        <f>'Work Plan'!B$16</f>
        <v>Rent office in Sinfonia.</v>
      </c>
      <c r="I74" s="364" t="s">
        <v>89</v>
      </c>
      <c r="J74" s="364" t="s">
        <v>91</v>
      </c>
      <c r="K74" s="364" t="s">
        <v>39</v>
      </c>
      <c r="L74" s="254"/>
      <c r="M74" s="255"/>
      <c r="N74" s="255"/>
      <c r="O74" s="255"/>
      <c r="P74" s="254"/>
      <c r="Q74" s="255"/>
      <c r="R74" s="255"/>
      <c r="S74" s="255"/>
      <c r="T74" s="254"/>
      <c r="U74" s="255"/>
      <c r="V74" s="255"/>
      <c r="W74" s="256"/>
      <c r="X74" s="37"/>
    </row>
    <row r="75" spans="1:24" ht="33.75">
      <c r="A75" s="375"/>
      <c r="B75" s="369">
        <f>'Work Plan'!A$16</f>
        <v>5</v>
      </c>
      <c r="C75" s="370"/>
      <c r="D75" s="221" t="s">
        <v>391</v>
      </c>
      <c r="E75" s="251"/>
      <c r="F75" s="251"/>
      <c r="G75" s="251"/>
      <c r="H75" s="269"/>
      <c r="I75" s="270">
        <v>880</v>
      </c>
      <c r="J75" s="270">
        <v>12</v>
      </c>
      <c r="K75" s="271">
        <f>I75*J75</f>
        <v>10560</v>
      </c>
      <c r="L75" s="272"/>
      <c r="M75" s="271"/>
      <c r="N75" s="271"/>
      <c r="O75" s="271"/>
      <c r="P75" s="272"/>
      <c r="Q75" s="271"/>
      <c r="R75" s="271"/>
      <c r="S75" s="271">
        <f>$K75</f>
        <v>10560</v>
      </c>
      <c r="T75" s="272"/>
      <c r="U75" s="271"/>
      <c r="V75" s="271"/>
      <c r="W75" s="273">
        <f>$K75</f>
        <v>10560</v>
      </c>
      <c r="X75" s="37"/>
    </row>
    <row r="76" spans="1:24" ht="15">
      <c r="A76" s="375"/>
      <c r="B76" s="369">
        <f>'Work Plan'!A$16</f>
        <v>5</v>
      </c>
      <c r="C76" s="370"/>
      <c r="D76" s="274"/>
      <c r="E76" s="275"/>
      <c r="F76" s="275"/>
      <c r="G76" s="275"/>
      <c r="H76" s="269"/>
      <c r="I76" s="270">
        <v>880</v>
      </c>
      <c r="J76" s="270">
        <v>6</v>
      </c>
      <c r="K76" s="271">
        <f>I76*J76</f>
        <v>5280</v>
      </c>
      <c r="L76" s="272"/>
      <c r="M76" s="271"/>
      <c r="N76" s="271"/>
      <c r="O76" s="271">
        <f>$K76</f>
        <v>5280</v>
      </c>
      <c r="P76" s="272"/>
      <c r="Q76" s="271"/>
      <c r="R76" s="271"/>
      <c r="S76" s="271"/>
      <c r="T76" s="272"/>
      <c r="U76" s="271"/>
      <c r="V76" s="271"/>
      <c r="W76" s="273"/>
      <c r="X76" s="37"/>
    </row>
    <row r="77" spans="1:24" ht="33.75">
      <c r="A77" s="376"/>
      <c r="B77" s="369">
        <f>'Work Plan'!A$16</f>
        <v>5</v>
      </c>
      <c r="C77" s="370"/>
      <c r="D77" s="233" t="s">
        <v>61</v>
      </c>
      <c r="E77" s="236"/>
      <c r="F77" s="236"/>
      <c r="G77" s="236"/>
      <c r="H77" s="236"/>
      <c r="I77" s="243">
        <v>2200</v>
      </c>
      <c r="J77" s="243">
        <v>12</v>
      </c>
      <c r="K77" s="242">
        <f>I77*J77</f>
        <v>26400</v>
      </c>
      <c r="L77" s="244">
        <f>$K77/2</f>
        <v>13200</v>
      </c>
      <c r="M77" s="242"/>
      <c r="N77" s="242"/>
      <c r="O77" s="242"/>
      <c r="P77" s="244">
        <f>$K77</f>
        <v>26400</v>
      </c>
      <c r="Q77" s="242"/>
      <c r="R77" s="242"/>
      <c r="S77" s="242"/>
      <c r="T77" s="244">
        <f>$K77</f>
        <v>26400</v>
      </c>
      <c r="U77" s="242"/>
      <c r="V77" s="242"/>
      <c r="W77" s="245"/>
      <c r="X77" s="37"/>
    </row>
    <row r="78" spans="1:24" s="240" customFormat="1" ht="22.5">
      <c r="A78" s="375"/>
      <c r="B78" s="369">
        <f>'Work Plan'!A$16</f>
        <v>5</v>
      </c>
      <c r="C78" s="370"/>
      <c r="D78" s="221" t="s">
        <v>62</v>
      </c>
      <c r="E78" s="269"/>
      <c r="F78" s="269"/>
      <c r="G78" s="269"/>
      <c r="H78" s="269"/>
      <c r="I78" s="276"/>
      <c r="J78" s="276"/>
      <c r="K78" s="277">
        <v>20000</v>
      </c>
      <c r="L78" s="247"/>
      <c r="M78" s="278"/>
      <c r="N78" s="278"/>
      <c r="O78" s="259">
        <f>$K78</f>
        <v>20000</v>
      </c>
      <c r="P78" s="247"/>
      <c r="Q78" s="278"/>
      <c r="R78" s="278"/>
      <c r="S78" s="278"/>
      <c r="T78" s="247"/>
      <c r="U78" s="278"/>
      <c r="V78" s="278"/>
      <c r="W78" s="279"/>
      <c r="X78" s="239"/>
    </row>
    <row r="79" spans="1:24" s="240" customFormat="1">
      <c r="A79" s="375"/>
      <c r="B79" s="369">
        <f>'Work Plan'!A$16</f>
        <v>5</v>
      </c>
      <c r="C79" s="370"/>
      <c r="D79" s="221" t="s">
        <v>63</v>
      </c>
      <c r="E79" s="269"/>
      <c r="F79" s="269"/>
      <c r="G79" s="269"/>
      <c r="H79" s="269"/>
      <c r="I79" s="276"/>
      <c r="J79" s="276"/>
      <c r="K79" s="277">
        <v>1000</v>
      </c>
      <c r="L79" s="247"/>
      <c r="M79" s="278"/>
      <c r="N79" s="278"/>
      <c r="O79" s="259">
        <f>$K79*0.75</f>
        <v>750</v>
      </c>
      <c r="P79" s="247"/>
      <c r="Q79" s="278"/>
      <c r="R79" s="278"/>
      <c r="S79" s="278"/>
      <c r="T79" s="247"/>
      <c r="U79" s="278"/>
      <c r="V79" s="278"/>
      <c r="W79" s="279"/>
      <c r="X79" s="239"/>
    </row>
    <row r="80" spans="1:24" ht="33.75">
      <c r="A80" s="377"/>
      <c r="B80" s="369">
        <f>'Work Plan'!A$26</f>
        <v>10</v>
      </c>
      <c r="C80" s="370" t="str">
        <f>'Work Plan'!B$26</f>
        <v>Recruit US firms for tech. sem.</v>
      </c>
      <c r="D80" s="237" t="s">
        <v>71</v>
      </c>
      <c r="E80" s="261"/>
      <c r="F80" s="261"/>
      <c r="G80" s="260"/>
      <c r="H80" s="260"/>
      <c r="I80" s="260"/>
      <c r="J80" s="260"/>
      <c r="K80" s="280">
        <v>250</v>
      </c>
      <c r="L80" s="254"/>
      <c r="M80" s="255"/>
      <c r="N80" s="258">
        <f>$K80</f>
        <v>250</v>
      </c>
      <c r="O80" s="258"/>
      <c r="P80" s="263"/>
      <c r="Q80" s="258"/>
      <c r="R80" s="258">
        <f>$K80</f>
        <v>250</v>
      </c>
      <c r="S80" s="255"/>
      <c r="T80" s="254"/>
      <c r="U80" s="255"/>
      <c r="V80" s="255"/>
      <c r="W80" s="256"/>
      <c r="X80" s="37"/>
    </row>
    <row r="81" spans="1:24" ht="22.5">
      <c r="A81" s="376"/>
      <c r="B81" s="369">
        <f>'Work Plan'!A$32</f>
        <v>13</v>
      </c>
      <c r="C81" s="370" t="str">
        <f>'Work Plan'!B$32</f>
        <v>Technical seminar.</v>
      </c>
      <c r="D81" s="232"/>
      <c r="E81" s="235"/>
      <c r="F81" s="235"/>
      <c r="G81" s="236"/>
      <c r="H81" s="332" t="s">
        <v>30</v>
      </c>
      <c r="I81" s="332" t="s">
        <v>82</v>
      </c>
      <c r="J81" s="332" t="s">
        <v>93</v>
      </c>
      <c r="K81" s="333" t="s">
        <v>96</v>
      </c>
      <c r="L81" s="254"/>
      <c r="M81" s="255"/>
      <c r="N81" s="255"/>
      <c r="O81" s="255"/>
      <c r="P81" s="254"/>
      <c r="Q81" s="255"/>
      <c r="R81" s="255"/>
      <c r="S81" s="255"/>
      <c r="T81" s="254"/>
      <c r="U81" s="255"/>
      <c r="V81" s="255"/>
      <c r="W81" s="256"/>
      <c r="X81" s="37"/>
    </row>
    <row r="82" spans="1:24" ht="33.75">
      <c r="A82" s="376"/>
      <c r="B82" s="369">
        <f>'Work Plan'!A$32</f>
        <v>13</v>
      </c>
      <c r="C82" s="370"/>
      <c r="D82" s="232" t="s">
        <v>75</v>
      </c>
      <c r="E82" s="235"/>
      <c r="F82" s="235"/>
      <c r="G82" s="236"/>
      <c r="H82" s="235">
        <v>900</v>
      </c>
      <c r="I82" s="235">
        <v>3</v>
      </c>
      <c r="J82" s="235">
        <v>3</v>
      </c>
      <c r="K82" s="242">
        <f>H82*I82*J82</f>
        <v>8100</v>
      </c>
      <c r="L82" s="244"/>
      <c r="M82" s="242"/>
      <c r="N82" s="242"/>
      <c r="O82" s="242"/>
      <c r="P82" s="244">
        <f>$K82*(2/3)</f>
        <v>5400</v>
      </c>
      <c r="Q82" s="242"/>
      <c r="R82" s="242"/>
      <c r="S82" s="242"/>
      <c r="T82" s="244">
        <f>$K82*(2/3)</f>
        <v>5400</v>
      </c>
      <c r="U82" s="242"/>
      <c r="V82" s="242"/>
      <c r="W82" s="245"/>
      <c r="X82" s="37"/>
    </row>
    <row r="83" spans="1:24" ht="12.75">
      <c r="A83" s="324" t="s">
        <v>38</v>
      </c>
      <c r="B83" s="317"/>
      <c r="C83" s="310"/>
      <c r="D83" s="318"/>
      <c r="E83" s="311"/>
      <c r="F83" s="311"/>
      <c r="G83" s="312"/>
      <c r="H83" s="313"/>
      <c r="I83" s="313"/>
      <c r="J83" s="313"/>
      <c r="K83" s="312"/>
      <c r="L83" s="319">
        <f t="shared" ref="L83:W83" si="11">SUM(L75:L82)</f>
        <v>13200</v>
      </c>
      <c r="M83" s="320">
        <f t="shared" si="11"/>
        <v>0</v>
      </c>
      <c r="N83" s="320">
        <f t="shared" si="11"/>
        <v>250</v>
      </c>
      <c r="O83" s="320">
        <f t="shared" si="11"/>
        <v>26030</v>
      </c>
      <c r="P83" s="319">
        <f t="shared" si="11"/>
        <v>31800</v>
      </c>
      <c r="Q83" s="320">
        <f t="shared" si="11"/>
        <v>0</v>
      </c>
      <c r="R83" s="320">
        <f t="shared" si="11"/>
        <v>250</v>
      </c>
      <c r="S83" s="320">
        <f t="shared" si="11"/>
        <v>10560</v>
      </c>
      <c r="T83" s="319">
        <f t="shared" si="11"/>
        <v>31800</v>
      </c>
      <c r="U83" s="320">
        <f t="shared" si="11"/>
        <v>0</v>
      </c>
      <c r="V83" s="320">
        <f t="shared" si="11"/>
        <v>0</v>
      </c>
      <c r="W83" s="316">
        <f t="shared" si="11"/>
        <v>10560</v>
      </c>
      <c r="X83" s="37"/>
    </row>
    <row r="84" spans="1:24" ht="33.75">
      <c r="A84" s="376" t="s">
        <v>397</v>
      </c>
      <c r="B84" s="369">
        <f>'Work Plan'!A$38</f>
        <v>16</v>
      </c>
      <c r="C84" s="370" t="str">
        <f>'Work Plan'!B$38</f>
        <v>Follow up on tech. seminar leads.</v>
      </c>
      <c r="D84" s="238" t="s">
        <v>79</v>
      </c>
      <c r="E84" s="260"/>
      <c r="F84" s="260"/>
      <c r="G84" s="260"/>
      <c r="H84" s="260"/>
      <c r="I84" s="260"/>
      <c r="J84" s="260"/>
      <c r="K84" s="260"/>
      <c r="L84" s="254"/>
      <c r="M84" s="255"/>
      <c r="N84" s="255"/>
      <c r="O84" s="255"/>
      <c r="P84" s="254"/>
      <c r="Q84" s="255"/>
      <c r="R84" s="255"/>
      <c r="S84" s="255"/>
      <c r="T84" s="254"/>
      <c r="U84" s="255"/>
      <c r="V84" s="255"/>
      <c r="W84" s="256"/>
      <c r="X84" s="37"/>
    </row>
    <row r="85" spans="1:24" ht="45">
      <c r="A85" s="376"/>
      <c r="B85" s="369">
        <f>'Work Plan'!A$42</f>
        <v>18</v>
      </c>
      <c r="C85" s="370" t="str">
        <f>'Work Plan'!B$42</f>
        <v>Help mbrs. upgrade websites for Sinfonian mkt.</v>
      </c>
      <c r="D85" s="238" t="s">
        <v>79</v>
      </c>
      <c r="E85" s="280"/>
      <c r="F85" s="280"/>
      <c r="G85" s="260"/>
      <c r="H85" s="260"/>
      <c r="I85" s="260"/>
      <c r="J85" s="260"/>
      <c r="K85" s="260"/>
      <c r="L85" s="254"/>
      <c r="M85" s="255"/>
      <c r="N85" s="255"/>
      <c r="O85" s="255"/>
      <c r="P85" s="254"/>
      <c r="Q85" s="255"/>
      <c r="R85" s="255"/>
      <c r="S85" s="255"/>
      <c r="T85" s="254"/>
      <c r="U85" s="255"/>
      <c r="V85" s="255"/>
      <c r="W85" s="256"/>
      <c r="X85" s="37"/>
    </row>
    <row r="86" spans="1:24" ht="22.5">
      <c r="A86" s="376"/>
      <c r="B86" s="369">
        <f>'Work Plan'!A$44</f>
        <v>19</v>
      </c>
      <c r="C86" s="370" t="str">
        <f>'Work Plan'!B$44</f>
        <v>Counsel members.</v>
      </c>
      <c r="D86" s="238" t="s">
        <v>79</v>
      </c>
      <c r="E86" s="280"/>
      <c r="F86" s="280"/>
      <c r="G86" s="260"/>
      <c r="H86" s="260"/>
      <c r="I86" s="260"/>
      <c r="J86" s="260"/>
      <c r="K86" s="260"/>
      <c r="L86" s="254"/>
      <c r="M86" s="255"/>
      <c r="N86" s="255"/>
      <c r="O86" s="255"/>
      <c r="P86" s="254"/>
      <c r="Q86" s="255"/>
      <c r="R86" s="255"/>
      <c r="S86" s="255"/>
      <c r="T86" s="254"/>
      <c r="U86" s="255"/>
      <c r="V86" s="255"/>
      <c r="W86" s="256"/>
      <c r="X86" s="37"/>
    </row>
    <row r="87" spans="1:24">
      <c r="A87" s="378"/>
      <c r="B87" s="317"/>
      <c r="C87" s="326"/>
      <c r="D87" s="327"/>
      <c r="E87" s="328"/>
      <c r="F87" s="328"/>
      <c r="G87" s="328"/>
      <c r="H87" s="328"/>
      <c r="I87" s="328"/>
      <c r="J87" s="328"/>
      <c r="K87" s="328"/>
      <c r="L87" s="329"/>
      <c r="M87" s="329"/>
      <c r="N87" s="329"/>
      <c r="O87" s="329"/>
      <c r="P87" s="329"/>
      <c r="Q87" s="329"/>
      <c r="R87" s="329"/>
      <c r="S87" s="329"/>
      <c r="T87" s="329"/>
      <c r="U87" s="329"/>
      <c r="V87" s="329"/>
      <c r="W87" s="330"/>
      <c r="X87" s="37"/>
    </row>
    <row r="88" spans="1:24" ht="12.75">
      <c r="A88" s="379" t="s">
        <v>42</v>
      </c>
      <c r="B88" s="381"/>
      <c r="C88" s="295"/>
      <c r="D88" s="382"/>
      <c r="E88" s="58"/>
      <c r="F88" s="58"/>
      <c r="G88" s="58"/>
      <c r="H88" s="58"/>
      <c r="I88" s="58"/>
      <c r="J88" s="58"/>
      <c r="K88" s="58"/>
      <c r="L88" s="59">
        <f>L21</f>
        <v>2391</v>
      </c>
      <c r="M88" s="60">
        <f t="shared" ref="M88:W88" si="12">M21</f>
        <v>0</v>
      </c>
      <c r="N88" s="60">
        <f t="shared" si="12"/>
        <v>3805</v>
      </c>
      <c r="O88" s="60">
        <f t="shared" si="12"/>
        <v>0</v>
      </c>
      <c r="P88" s="59">
        <f t="shared" si="12"/>
        <v>2020</v>
      </c>
      <c r="Q88" s="60">
        <f t="shared" si="12"/>
        <v>0</v>
      </c>
      <c r="R88" s="60">
        <f t="shared" si="12"/>
        <v>6445</v>
      </c>
      <c r="S88" s="60">
        <f t="shared" si="12"/>
        <v>714</v>
      </c>
      <c r="T88" s="59">
        <f t="shared" si="12"/>
        <v>2020</v>
      </c>
      <c r="U88" s="60">
        <f t="shared" si="12"/>
        <v>0</v>
      </c>
      <c r="V88" s="60">
        <f t="shared" si="12"/>
        <v>0</v>
      </c>
      <c r="W88" s="395">
        <f t="shared" si="12"/>
        <v>714</v>
      </c>
      <c r="X88" s="37"/>
    </row>
    <row r="89" spans="1:24" ht="12.75">
      <c r="A89" s="376" t="s">
        <v>393</v>
      </c>
      <c r="B89" s="383"/>
      <c r="C89" s="296"/>
      <c r="D89" s="384"/>
      <c r="E89" s="55"/>
      <c r="F89" s="55"/>
      <c r="G89" s="55"/>
      <c r="H89" s="48"/>
      <c r="I89" s="48"/>
      <c r="J89" s="48"/>
      <c r="K89" s="48"/>
      <c r="L89" s="61">
        <f>L42</f>
        <v>12066</v>
      </c>
      <c r="M89" s="62">
        <f t="shared" ref="M89:W89" si="13">M42</f>
        <v>0</v>
      </c>
      <c r="N89" s="62">
        <f t="shared" si="13"/>
        <v>0</v>
      </c>
      <c r="O89" s="62">
        <f t="shared" si="13"/>
        <v>1872</v>
      </c>
      <c r="P89" s="61">
        <f t="shared" si="13"/>
        <v>24060</v>
      </c>
      <c r="Q89" s="62">
        <f t="shared" si="13"/>
        <v>0</v>
      </c>
      <c r="R89" s="62">
        <f t="shared" si="13"/>
        <v>0</v>
      </c>
      <c r="S89" s="62">
        <f t="shared" si="13"/>
        <v>1212</v>
      </c>
      <c r="T89" s="61">
        <f t="shared" si="13"/>
        <v>11020</v>
      </c>
      <c r="U89" s="62">
        <f t="shared" si="13"/>
        <v>0</v>
      </c>
      <c r="V89" s="62">
        <f t="shared" si="13"/>
        <v>0</v>
      </c>
      <c r="W89" s="396">
        <f t="shared" si="13"/>
        <v>5566</v>
      </c>
      <c r="X89" s="37"/>
    </row>
    <row r="90" spans="1:24" ht="12.75">
      <c r="A90" s="376" t="s">
        <v>394</v>
      </c>
      <c r="B90" s="383"/>
      <c r="C90" s="296"/>
      <c r="D90" s="384"/>
      <c r="E90" s="48"/>
      <c r="F90" s="48"/>
      <c r="G90" s="48"/>
      <c r="H90" s="48"/>
      <c r="I90" s="48"/>
      <c r="J90" s="48"/>
      <c r="K90" s="48"/>
      <c r="L90" s="61">
        <f>L47</f>
        <v>19700</v>
      </c>
      <c r="M90" s="62">
        <f t="shared" ref="M90:W90" si="14">M47</f>
        <v>0</v>
      </c>
      <c r="N90" s="62">
        <f t="shared" si="14"/>
        <v>0</v>
      </c>
      <c r="O90" s="62">
        <f t="shared" si="14"/>
        <v>0</v>
      </c>
      <c r="P90" s="61">
        <f t="shared" si="14"/>
        <v>0</v>
      </c>
      <c r="Q90" s="62">
        <f t="shared" si="14"/>
        <v>0</v>
      </c>
      <c r="R90" s="62">
        <f t="shared" si="14"/>
        <v>0</v>
      </c>
      <c r="S90" s="62">
        <f t="shared" si="14"/>
        <v>0</v>
      </c>
      <c r="T90" s="61">
        <f t="shared" si="14"/>
        <v>0</v>
      </c>
      <c r="U90" s="62">
        <f t="shared" si="14"/>
        <v>0</v>
      </c>
      <c r="V90" s="62">
        <f t="shared" si="14"/>
        <v>0</v>
      </c>
      <c r="W90" s="396">
        <f t="shared" si="14"/>
        <v>0</v>
      </c>
      <c r="X90" s="37"/>
    </row>
    <row r="91" spans="1:24" ht="12.75">
      <c r="A91" s="376" t="s">
        <v>395</v>
      </c>
      <c r="B91" s="383"/>
      <c r="C91" s="296"/>
      <c r="D91" s="384"/>
      <c r="E91" s="48"/>
      <c r="F91" s="48"/>
      <c r="G91" s="48"/>
      <c r="H91" s="48"/>
      <c r="I91" s="48"/>
      <c r="J91" s="48"/>
      <c r="K91" s="48"/>
      <c r="L91" s="61">
        <f>L50</f>
        <v>600</v>
      </c>
      <c r="M91" s="62">
        <f t="shared" ref="M91:W91" si="15">M50</f>
        <v>0</v>
      </c>
      <c r="N91" s="62">
        <f t="shared" si="15"/>
        <v>0</v>
      </c>
      <c r="O91" s="62">
        <f t="shared" si="15"/>
        <v>0</v>
      </c>
      <c r="P91" s="61">
        <f t="shared" si="15"/>
        <v>1200</v>
      </c>
      <c r="Q91" s="62">
        <f t="shared" si="15"/>
        <v>0</v>
      </c>
      <c r="R91" s="62">
        <f t="shared" si="15"/>
        <v>0</v>
      </c>
      <c r="S91" s="62">
        <f t="shared" si="15"/>
        <v>0</v>
      </c>
      <c r="T91" s="61">
        <f t="shared" si="15"/>
        <v>1200</v>
      </c>
      <c r="U91" s="62">
        <f t="shared" si="15"/>
        <v>0</v>
      </c>
      <c r="V91" s="62">
        <f t="shared" si="15"/>
        <v>0</v>
      </c>
      <c r="W91" s="396">
        <f t="shared" si="15"/>
        <v>0</v>
      </c>
      <c r="X91" s="37"/>
    </row>
    <row r="92" spans="1:24" ht="12.75">
      <c r="A92" s="376" t="s">
        <v>396</v>
      </c>
      <c r="B92" s="383"/>
      <c r="C92" s="296"/>
      <c r="D92" s="385"/>
      <c r="E92" s="57"/>
      <c r="F92" s="57"/>
      <c r="G92" s="57"/>
      <c r="H92" s="57"/>
      <c r="I92" s="57"/>
      <c r="J92" s="57"/>
      <c r="K92" s="57"/>
      <c r="L92" s="61">
        <f>L73</f>
        <v>37920</v>
      </c>
      <c r="M92" s="62">
        <f t="shared" ref="M92:W92" si="16">M73</f>
        <v>0</v>
      </c>
      <c r="N92" s="62">
        <f t="shared" si="16"/>
        <v>1000</v>
      </c>
      <c r="O92" s="62">
        <f t="shared" si="16"/>
        <v>4460</v>
      </c>
      <c r="P92" s="61">
        <f t="shared" si="16"/>
        <v>17040</v>
      </c>
      <c r="Q92" s="62">
        <f t="shared" si="16"/>
        <v>9000</v>
      </c>
      <c r="R92" s="62">
        <f t="shared" si="16"/>
        <v>1100</v>
      </c>
      <c r="S92" s="62">
        <f t="shared" si="16"/>
        <v>3000</v>
      </c>
      <c r="T92" s="61">
        <f t="shared" si="16"/>
        <v>5040</v>
      </c>
      <c r="U92" s="62">
        <f t="shared" si="16"/>
        <v>0</v>
      </c>
      <c r="V92" s="62">
        <f t="shared" si="16"/>
        <v>0</v>
      </c>
      <c r="W92" s="396">
        <f t="shared" si="16"/>
        <v>4100</v>
      </c>
      <c r="X92" s="37"/>
    </row>
    <row r="93" spans="1:24" ht="12.75">
      <c r="A93" s="380" t="s">
        <v>43</v>
      </c>
      <c r="B93" s="386"/>
      <c r="C93" s="321"/>
      <c r="D93" s="387"/>
      <c r="E93" s="322"/>
      <c r="F93" s="322"/>
      <c r="G93" s="322"/>
      <c r="H93" s="322"/>
      <c r="I93" s="322"/>
      <c r="J93" s="322"/>
      <c r="K93" s="323"/>
      <c r="L93" s="61">
        <f>L83</f>
        <v>13200</v>
      </c>
      <c r="M93" s="62">
        <f t="shared" ref="M93:W93" si="17">M83</f>
        <v>0</v>
      </c>
      <c r="N93" s="62">
        <f t="shared" si="17"/>
        <v>250</v>
      </c>
      <c r="O93" s="62">
        <f t="shared" si="17"/>
        <v>26030</v>
      </c>
      <c r="P93" s="61">
        <f t="shared" si="17"/>
        <v>31800</v>
      </c>
      <c r="Q93" s="62">
        <f t="shared" si="17"/>
        <v>0</v>
      </c>
      <c r="R93" s="62">
        <f t="shared" si="17"/>
        <v>250</v>
      </c>
      <c r="S93" s="62">
        <f t="shared" si="17"/>
        <v>10560</v>
      </c>
      <c r="T93" s="61">
        <f t="shared" si="17"/>
        <v>31800</v>
      </c>
      <c r="U93" s="62">
        <f t="shared" si="17"/>
        <v>0</v>
      </c>
      <c r="V93" s="62">
        <f t="shared" si="17"/>
        <v>0</v>
      </c>
      <c r="W93" s="396">
        <f t="shared" si="17"/>
        <v>10560</v>
      </c>
      <c r="X93" s="37"/>
    </row>
    <row r="94" spans="1:24" ht="12.75">
      <c r="A94" s="324" t="s">
        <v>38</v>
      </c>
      <c r="B94" s="317"/>
      <c r="C94" s="310"/>
      <c r="D94" s="318"/>
      <c r="E94" s="311"/>
      <c r="F94" s="311"/>
      <c r="G94" s="312"/>
      <c r="H94" s="313"/>
      <c r="I94" s="313"/>
      <c r="J94" s="313"/>
      <c r="K94" s="312"/>
      <c r="L94" s="49">
        <f t="shared" ref="L94:W94" si="18">SUM(L88:L93)</f>
        <v>85877</v>
      </c>
      <c r="M94" s="50">
        <f t="shared" si="18"/>
        <v>0</v>
      </c>
      <c r="N94" s="50">
        <f t="shared" si="18"/>
        <v>5055</v>
      </c>
      <c r="O94" s="50">
        <f t="shared" si="18"/>
        <v>32362</v>
      </c>
      <c r="P94" s="49">
        <f t="shared" si="18"/>
        <v>76120</v>
      </c>
      <c r="Q94" s="50">
        <f t="shared" si="18"/>
        <v>9000</v>
      </c>
      <c r="R94" s="50">
        <f t="shared" si="18"/>
        <v>7795</v>
      </c>
      <c r="S94" s="50">
        <f t="shared" si="18"/>
        <v>15486</v>
      </c>
      <c r="T94" s="49">
        <f t="shared" si="18"/>
        <v>51080</v>
      </c>
      <c r="U94" s="50">
        <f t="shared" si="18"/>
        <v>0</v>
      </c>
      <c r="V94" s="50">
        <f t="shared" si="18"/>
        <v>0</v>
      </c>
      <c r="W94" s="330">
        <f t="shared" si="18"/>
        <v>20940</v>
      </c>
      <c r="X94" s="37"/>
    </row>
    <row r="95" spans="1:24">
      <c r="A95" s="63"/>
      <c r="B95" s="297"/>
      <c r="C95" s="298"/>
      <c r="D95" s="63"/>
      <c r="E95" s="63"/>
      <c r="F95" s="63"/>
      <c r="G95" s="63"/>
      <c r="H95" s="63"/>
      <c r="I95" s="63"/>
      <c r="J95" s="63"/>
      <c r="K95" s="63"/>
      <c r="L95" s="63"/>
      <c r="M95" s="63"/>
      <c r="N95" s="63"/>
      <c r="O95" s="63"/>
      <c r="P95" s="63"/>
      <c r="Q95" s="63"/>
      <c r="R95" s="63"/>
      <c r="S95" s="63"/>
      <c r="T95" s="63"/>
      <c r="U95" s="63"/>
      <c r="V95" s="63"/>
      <c r="W95" s="63"/>
      <c r="X95" s="34"/>
    </row>
  </sheetData>
  <mergeCells count="2">
    <mergeCell ref="D51:K51"/>
    <mergeCell ref="D19:H19"/>
  </mergeCells>
  <phoneticPr fontId="33" type="noConversion"/>
  <pageMargins left="0.3" right="0.5" top="0.4" bottom="0.5" header="0" footer="0"/>
  <pageSetup orientation="landscape" r:id="rId1"/>
  <headerFooter alignWithMargins="0">
    <oddFooter>&amp;L&amp;"Times New Roman,Regular"&amp;8&amp;D    &amp;T&amp;C&amp;"Times New Roman,Regular"&amp;8&amp;F    &amp;A&amp;R&amp;"Times New Roman,Regular"&amp;8&amp;P of &amp;N</oddFooter>
  </headerFooter>
  <rowBreaks count="4" manualBreakCount="4">
    <brk id="1" min="45354" max="1" man="1"/>
    <brk id="21" max="16383" man="1"/>
    <brk id="42" max="16383" man="1"/>
    <brk id="58" min="101" max="127" man="1"/>
  </rowBreaks>
  <legacyDrawing r:id="rId2"/>
</worksheet>
</file>

<file path=xl/worksheets/sheet4.xml><?xml version="1.0" encoding="utf-8"?>
<worksheet xmlns="http://schemas.openxmlformats.org/spreadsheetml/2006/main" xmlns:r="http://schemas.openxmlformats.org/officeDocument/2006/relationships">
  <dimension ref="A1:T53"/>
  <sheetViews>
    <sheetView showOutlineSymbols="0" zoomScale="95" zoomScaleNormal="95" workbookViewId="0">
      <pane xSplit="8" ySplit="11" topLeftCell="I38" activePane="bottomRight" state="frozen"/>
      <selection pane="topRight" activeCell="I1" sqref="I1"/>
      <selection pane="bottomLeft" activeCell="A12" sqref="A12"/>
      <selection pane="bottomRight" activeCell="J32" sqref="J32"/>
    </sheetView>
  </sheetViews>
  <sheetFormatPr defaultColWidth="6.6640625" defaultRowHeight="11.25"/>
  <cols>
    <col min="1" max="1" width="3.6640625" style="1" customWidth="1"/>
    <col min="2" max="2" width="6.21875" style="1" customWidth="1"/>
    <col min="3" max="3" width="13" style="1" customWidth="1"/>
    <col min="4" max="4" width="3.44140625" style="1" customWidth="1"/>
    <col min="5" max="6" width="5.88671875" style="1" customWidth="1"/>
    <col min="7" max="7" width="4.6640625" style="1" customWidth="1"/>
    <col min="8" max="8" width="4.33203125" style="1" customWidth="1"/>
    <col min="9" max="9" width="5.21875" style="1" customWidth="1"/>
    <col min="10" max="10" width="4.6640625" style="1" customWidth="1"/>
    <col min="11" max="11" width="5" style="1" customWidth="1"/>
    <col min="12" max="12" width="5.6640625" style="1" customWidth="1"/>
    <col min="13" max="14" width="4.6640625" style="1" customWidth="1"/>
    <col min="15" max="15" width="5.109375" style="1" customWidth="1"/>
    <col min="16" max="16" width="5.6640625" style="1" customWidth="1"/>
    <col min="17" max="18" width="4.6640625" style="1" customWidth="1"/>
    <col min="19" max="19" width="4.77734375" style="1" customWidth="1"/>
    <col min="20" max="20" width="5.6640625" style="1" customWidth="1"/>
    <col min="21" max="16384" width="6.6640625" style="1"/>
  </cols>
  <sheetData>
    <row r="1" spans="1:20" ht="15.75">
      <c r="A1" s="31" t="s">
        <v>113</v>
      </c>
      <c r="B1" s="31"/>
      <c r="C1" s="31"/>
      <c r="D1" s="31"/>
      <c r="E1" s="31"/>
      <c r="F1" s="31"/>
      <c r="G1" s="31"/>
      <c r="H1" s="32"/>
      <c r="I1" s="31"/>
      <c r="J1" s="31"/>
      <c r="K1" s="31"/>
      <c r="L1" s="31"/>
      <c r="M1" s="31"/>
      <c r="N1" s="31"/>
      <c r="O1" s="31"/>
      <c r="P1" s="31"/>
      <c r="Q1" s="31"/>
      <c r="R1" s="31"/>
      <c r="S1" s="31"/>
      <c r="T1" s="33"/>
    </row>
    <row r="2" spans="1:20" ht="12.75">
      <c r="A2" s="32" t="s">
        <v>114</v>
      </c>
      <c r="B2" s="32"/>
      <c r="C2" s="32"/>
      <c r="D2" s="32"/>
      <c r="E2" s="32"/>
      <c r="F2" s="32"/>
      <c r="G2" s="32"/>
      <c r="H2" s="32"/>
      <c r="I2" s="32"/>
      <c r="J2" s="32"/>
      <c r="K2" s="32"/>
      <c r="L2" s="32"/>
      <c r="M2" s="32"/>
      <c r="N2" s="32"/>
      <c r="O2" s="32"/>
      <c r="P2" s="32"/>
      <c r="Q2" s="32"/>
      <c r="R2" s="32"/>
      <c r="S2" s="32"/>
      <c r="T2" s="33"/>
    </row>
    <row r="3" spans="1:20" ht="12.75">
      <c r="A3" s="3"/>
      <c r="B3" s="3"/>
      <c r="C3" s="3"/>
      <c r="D3" s="3"/>
      <c r="E3" s="3"/>
      <c r="F3" s="3"/>
      <c r="G3" s="3"/>
      <c r="H3" s="3"/>
      <c r="I3" s="3"/>
      <c r="J3" s="3"/>
      <c r="K3" s="3"/>
      <c r="L3" s="3"/>
      <c r="M3" s="3"/>
      <c r="N3" s="3"/>
      <c r="O3" s="3"/>
      <c r="P3" s="3"/>
      <c r="Q3" s="3"/>
      <c r="R3" s="3"/>
      <c r="S3" s="3"/>
      <c r="T3" s="33"/>
    </row>
    <row r="4" spans="1:20" ht="12.75">
      <c r="A4" s="13"/>
      <c r="B4" s="12"/>
      <c r="C4" s="12"/>
      <c r="D4" s="12"/>
      <c r="E4" s="12"/>
      <c r="F4" s="12"/>
      <c r="G4" s="12"/>
      <c r="H4" s="12"/>
      <c r="I4" s="35" t="s">
        <v>97</v>
      </c>
      <c r="J4" s="36"/>
      <c r="K4" s="36"/>
      <c r="L4" s="36"/>
      <c r="M4" s="35" t="s">
        <v>107</v>
      </c>
      <c r="N4" s="36"/>
      <c r="O4" s="36"/>
      <c r="P4" s="36"/>
      <c r="Q4" s="35" t="s">
        <v>109</v>
      </c>
      <c r="R4" s="36"/>
      <c r="S4" s="36"/>
      <c r="T4" s="391"/>
    </row>
    <row r="5" spans="1:20" ht="12.75">
      <c r="A5" s="38"/>
      <c r="B5" s="39"/>
      <c r="C5" s="39"/>
      <c r="D5" s="39"/>
      <c r="E5" s="39"/>
      <c r="F5" s="39"/>
      <c r="G5" s="39"/>
      <c r="H5" s="39"/>
      <c r="I5" s="40"/>
      <c r="J5" s="35" t="s">
        <v>100</v>
      </c>
      <c r="K5" s="36"/>
      <c r="L5" s="36"/>
      <c r="M5" s="40"/>
      <c r="N5" s="35" t="s">
        <v>100</v>
      </c>
      <c r="O5" s="36"/>
      <c r="P5" s="36"/>
      <c r="Q5" s="40"/>
      <c r="R5" s="35" t="s">
        <v>100</v>
      </c>
      <c r="S5" s="36"/>
      <c r="T5" s="391"/>
    </row>
    <row r="6" spans="1:20" ht="12.75">
      <c r="A6" s="27"/>
      <c r="B6" s="3"/>
      <c r="C6" s="3"/>
      <c r="D6" s="3"/>
      <c r="E6" s="3"/>
      <c r="F6" s="3"/>
      <c r="G6" s="3"/>
      <c r="H6" s="3"/>
      <c r="I6" s="41"/>
      <c r="J6" s="35" t="s">
        <v>101</v>
      </c>
      <c r="K6" s="36"/>
      <c r="L6" s="35" t="s">
        <v>104</v>
      </c>
      <c r="M6" s="41"/>
      <c r="N6" s="35" t="s">
        <v>101</v>
      </c>
      <c r="O6" s="36"/>
      <c r="P6" s="35" t="s">
        <v>104</v>
      </c>
      <c r="Q6" s="41"/>
      <c r="R6" s="35" t="s">
        <v>101</v>
      </c>
      <c r="S6" s="36"/>
      <c r="T6" s="392" t="s">
        <v>104</v>
      </c>
    </row>
    <row r="7" spans="1:20" ht="25.5">
      <c r="A7" s="38" t="s">
        <v>44</v>
      </c>
      <c r="B7" s="39"/>
      <c r="C7" s="39"/>
      <c r="D7" s="39"/>
      <c r="E7" s="39"/>
      <c r="F7" s="39"/>
      <c r="G7" s="39"/>
      <c r="H7" s="39"/>
      <c r="I7" s="42" t="s">
        <v>98</v>
      </c>
      <c r="J7" s="43" t="s">
        <v>102</v>
      </c>
      <c r="K7" s="43" t="s">
        <v>43</v>
      </c>
      <c r="L7" s="41" t="s">
        <v>105</v>
      </c>
      <c r="M7" s="42" t="s">
        <v>98</v>
      </c>
      <c r="N7" s="43" t="s">
        <v>102</v>
      </c>
      <c r="O7" s="43" t="s">
        <v>43</v>
      </c>
      <c r="P7" s="41" t="s">
        <v>105</v>
      </c>
      <c r="Q7" s="42" t="s">
        <v>98</v>
      </c>
      <c r="R7" s="43" t="s">
        <v>102</v>
      </c>
      <c r="S7" s="43" t="s">
        <v>43</v>
      </c>
      <c r="T7" s="393" t="s">
        <v>105</v>
      </c>
    </row>
    <row r="8" spans="1:20" ht="9" customHeight="1">
      <c r="A8" s="35"/>
      <c r="B8" s="36"/>
      <c r="C8" s="36"/>
      <c r="D8" s="36"/>
      <c r="E8" s="36"/>
      <c r="F8" s="36"/>
      <c r="G8" s="36"/>
      <c r="H8" s="36"/>
      <c r="I8" s="40" t="s">
        <v>99</v>
      </c>
      <c r="J8" s="46" t="s">
        <v>103</v>
      </c>
      <c r="K8" s="46" t="s">
        <v>26</v>
      </c>
      <c r="L8" s="46" t="s">
        <v>106</v>
      </c>
      <c r="M8" s="40" t="s">
        <v>108</v>
      </c>
      <c r="N8" s="46" t="s">
        <v>29</v>
      </c>
      <c r="O8" s="46" t="s">
        <v>33</v>
      </c>
      <c r="P8" s="46" t="s">
        <v>32</v>
      </c>
      <c r="Q8" s="40" t="s">
        <v>110</v>
      </c>
      <c r="R8" s="46" t="s">
        <v>111</v>
      </c>
      <c r="S8" s="46" t="s">
        <v>112</v>
      </c>
      <c r="T8" s="411" t="s">
        <v>31</v>
      </c>
    </row>
    <row r="9" spans="1:20" ht="25.5" customHeight="1">
      <c r="A9" s="406" t="s">
        <v>115</v>
      </c>
      <c r="B9" s="64" t="s">
        <v>118</v>
      </c>
      <c r="C9" s="64" t="s">
        <v>130</v>
      </c>
      <c r="D9" s="64" t="s">
        <v>143</v>
      </c>
      <c r="E9" s="64" t="s">
        <v>144</v>
      </c>
      <c r="F9" s="64" t="s">
        <v>145</v>
      </c>
      <c r="G9" s="64" t="s">
        <v>146</v>
      </c>
      <c r="H9" s="64" t="s">
        <v>147</v>
      </c>
      <c r="I9" s="51"/>
      <c r="J9" s="52"/>
      <c r="K9" s="52"/>
      <c r="L9" s="52"/>
      <c r="M9" s="51"/>
      <c r="N9" s="52"/>
      <c r="O9" s="52"/>
      <c r="P9" s="52"/>
      <c r="Q9" s="51"/>
      <c r="R9" s="52"/>
      <c r="S9" s="52"/>
      <c r="T9" s="412"/>
    </row>
    <row r="10" spans="1:20">
      <c r="A10" s="231"/>
      <c r="B10" s="53"/>
      <c r="C10" s="53"/>
      <c r="D10" s="53" t="s">
        <v>30</v>
      </c>
      <c r="E10" s="53" t="s">
        <v>82</v>
      </c>
      <c r="F10" s="53" t="s">
        <v>84</v>
      </c>
      <c r="G10" s="53" t="s">
        <v>34</v>
      </c>
      <c r="H10" s="53" t="s">
        <v>88</v>
      </c>
      <c r="I10" s="54"/>
      <c r="J10" s="55"/>
      <c r="K10" s="55"/>
      <c r="L10" s="55"/>
      <c r="M10" s="54"/>
      <c r="N10" s="55"/>
      <c r="O10" s="55"/>
      <c r="P10" s="55"/>
      <c r="Q10" s="54"/>
      <c r="R10" s="55"/>
      <c r="S10" s="55"/>
      <c r="T10" s="413"/>
    </row>
    <row r="11" spans="1:20">
      <c r="A11" s="231"/>
      <c r="B11" s="53"/>
      <c r="C11" s="53"/>
      <c r="D11" s="53"/>
      <c r="E11" s="53"/>
      <c r="F11" s="53"/>
      <c r="G11" s="53"/>
      <c r="H11" s="53"/>
      <c r="I11" s="54"/>
      <c r="J11" s="55"/>
      <c r="K11" s="55"/>
      <c r="L11" s="55"/>
      <c r="M11" s="54"/>
      <c r="N11" s="55"/>
      <c r="O11" s="55"/>
      <c r="P11" s="55"/>
      <c r="Q11" s="54"/>
      <c r="R11" s="55"/>
      <c r="S11" s="55"/>
      <c r="T11" s="413"/>
    </row>
    <row r="12" spans="1:20" ht="52.5">
      <c r="A12" s="230" t="s">
        <v>37</v>
      </c>
      <c r="B12" s="398" t="s">
        <v>119</v>
      </c>
      <c r="C12" s="398" t="s">
        <v>131</v>
      </c>
      <c r="D12" s="399">
        <v>0.05</v>
      </c>
      <c r="E12" s="400">
        <v>185000</v>
      </c>
      <c r="F12" s="56">
        <f>D12*E12</f>
        <v>9250</v>
      </c>
      <c r="G12" s="401">
        <v>0.03</v>
      </c>
      <c r="H12" s="68"/>
      <c r="I12" s="47"/>
      <c r="J12" s="56"/>
      <c r="K12" s="56">
        <f>$F12</f>
        <v>9250</v>
      </c>
      <c r="L12" s="56"/>
      <c r="M12" s="47"/>
      <c r="N12" s="56"/>
      <c r="O12" s="56">
        <f>K12*(1+$G12)</f>
        <v>9527.5</v>
      </c>
      <c r="P12" s="56"/>
      <c r="Q12" s="47"/>
      <c r="R12" s="56"/>
      <c r="S12" s="56">
        <f>O12*(1+$G12)</f>
        <v>9813.3250000000007</v>
      </c>
      <c r="T12" s="414"/>
    </row>
    <row r="13" spans="1:20">
      <c r="A13" s="230"/>
      <c r="B13" s="398"/>
      <c r="C13" s="398"/>
      <c r="D13" s="399"/>
      <c r="E13" s="400"/>
      <c r="F13" s="55"/>
      <c r="G13" s="401"/>
      <c r="H13" s="68"/>
      <c r="I13" s="47"/>
      <c r="J13" s="56"/>
      <c r="K13" s="56"/>
      <c r="L13" s="56"/>
      <c r="M13" s="47"/>
      <c r="N13" s="56"/>
      <c r="O13" s="56"/>
      <c r="P13" s="56"/>
      <c r="Q13" s="47"/>
      <c r="R13" s="56"/>
      <c r="S13" s="56"/>
      <c r="T13" s="414"/>
    </row>
    <row r="14" spans="1:20" ht="42">
      <c r="A14" s="230" t="s">
        <v>37</v>
      </c>
      <c r="B14" s="398" t="s">
        <v>120</v>
      </c>
      <c r="C14" s="398" t="s">
        <v>132</v>
      </c>
      <c r="D14" s="399">
        <f>1/3</f>
        <v>0.33333333333333331</v>
      </c>
      <c r="E14" s="400">
        <v>80000</v>
      </c>
      <c r="F14" s="56">
        <f>D14*E14</f>
        <v>26666.666666666664</v>
      </c>
      <c r="G14" s="401">
        <f>G$12</f>
        <v>0.03</v>
      </c>
      <c r="H14" s="68"/>
      <c r="I14" s="47"/>
      <c r="J14" s="56"/>
      <c r="K14" s="56">
        <f>$F14</f>
        <v>26666.666666666664</v>
      </c>
      <c r="L14" s="56"/>
      <c r="M14" s="47"/>
      <c r="N14" s="56"/>
      <c r="O14" s="56">
        <f>K14*(1+$G14)</f>
        <v>27466.666666666664</v>
      </c>
      <c r="P14" s="56"/>
      <c r="Q14" s="47"/>
      <c r="R14" s="56"/>
      <c r="S14" s="56">
        <f>O14*(1+$G14)</f>
        <v>28290.666666666664</v>
      </c>
      <c r="T14" s="414"/>
    </row>
    <row r="15" spans="1:20">
      <c r="A15" s="230"/>
      <c r="B15" s="398"/>
      <c r="C15" s="398"/>
      <c r="D15" s="399"/>
      <c r="E15" s="400"/>
      <c r="F15" s="55"/>
      <c r="G15" s="401"/>
      <c r="H15" s="68"/>
      <c r="I15" s="47"/>
      <c r="J15" s="56"/>
      <c r="K15" s="56"/>
      <c r="L15" s="56"/>
      <c r="M15" s="47"/>
      <c r="N15" s="56"/>
      <c r="O15" s="56"/>
      <c r="P15" s="56"/>
      <c r="Q15" s="47"/>
      <c r="R15" s="56"/>
      <c r="S15" s="56"/>
      <c r="T15" s="414"/>
    </row>
    <row r="16" spans="1:20" ht="63">
      <c r="A16" s="230" t="s">
        <v>37</v>
      </c>
      <c r="B16" s="398" t="s">
        <v>121</v>
      </c>
      <c r="C16" s="398" t="s">
        <v>133</v>
      </c>
      <c r="D16" s="399">
        <v>0.05</v>
      </c>
      <c r="E16" s="400">
        <v>80000</v>
      </c>
      <c r="F16" s="56">
        <f>D16*E16</f>
        <v>4000</v>
      </c>
      <c r="G16" s="401">
        <f>G$12</f>
        <v>0.03</v>
      </c>
      <c r="H16" s="68"/>
      <c r="I16" s="47"/>
      <c r="J16" s="56"/>
      <c r="K16" s="56">
        <f>$F16</f>
        <v>4000</v>
      </c>
      <c r="L16" s="56"/>
      <c r="M16" s="47"/>
      <c r="N16" s="56"/>
      <c r="O16" s="56">
        <f>K16*(1+$G16)</f>
        <v>4120</v>
      </c>
      <c r="P16" s="56"/>
      <c r="Q16" s="47"/>
      <c r="R16" s="56"/>
      <c r="S16" s="56">
        <f>O16*(1+$G16)</f>
        <v>4243.6000000000004</v>
      </c>
      <c r="T16" s="414"/>
    </row>
    <row r="17" spans="1:20">
      <c r="A17" s="230"/>
      <c r="B17" s="398"/>
      <c r="C17" s="398"/>
      <c r="D17" s="399"/>
      <c r="E17" s="400"/>
      <c r="F17" s="56"/>
      <c r="G17" s="401"/>
      <c r="H17" s="68"/>
      <c r="I17" s="47"/>
      <c r="J17" s="56"/>
      <c r="K17" s="56"/>
      <c r="L17" s="56"/>
      <c r="M17" s="47"/>
      <c r="N17" s="56"/>
      <c r="O17" s="56"/>
      <c r="P17" s="56"/>
      <c r="Q17" s="47"/>
      <c r="R17" s="56"/>
      <c r="S17" s="56"/>
      <c r="T17" s="414"/>
    </row>
    <row r="18" spans="1:20" ht="42">
      <c r="A18" s="230" t="s">
        <v>37</v>
      </c>
      <c r="B18" s="398" t="s">
        <v>122</v>
      </c>
      <c r="C18" s="398" t="s">
        <v>134</v>
      </c>
      <c r="D18" s="399">
        <v>0.05</v>
      </c>
      <c r="E18" s="400">
        <v>45000</v>
      </c>
      <c r="F18" s="56">
        <f>D18*E18</f>
        <v>2250</v>
      </c>
      <c r="G18" s="401">
        <f>G$12</f>
        <v>0.03</v>
      </c>
      <c r="H18" s="68"/>
      <c r="I18" s="47"/>
      <c r="J18" s="56"/>
      <c r="K18" s="56">
        <f>$F18</f>
        <v>2250</v>
      </c>
      <c r="L18" s="56"/>
      <c r="M18" s="47"/>
      <c r="N18" s="56"/>
      <c r="O18" s="56">
        <f>K18*(1+$G18)</f>
        <v>2317.5</v>
      </c>
      <c r="P18" s="56"/>
      <c r="Q18" s="47"/>
      <c r="R18" s="56"/>
      <c r="S18" s="56">
        <f>O18*(1+$G18)</f>
        <v>2387.0250000000001</v>
      </c>
      <c r="T18" s="414"/>
    </row>
    <row r="19" spans="1:20">
      <c r="A19" s="230"/>
      <c r="B19" s="398"/>
      <c r="C19" s="398"/>
      <c r="D19" s="399"/>
      <c r="E19" s="400"/>
      <c r="F19" s="56"/>
      <c r="G19" s="401"/>
      <c r="H19" s="68"/>
      <c r="I19" s="47"/>
      <c r="J19" s="56"/>
      <c r="K19" s="56"/>
      <c r="L19" s="56"/>
      <c r="M19" s="47"/>
      <c r="N19" s="56"/>
      <c r="O19" s="56"/>
      <c r="P19" s="56"/>
      <c r="Q19" s="47"/>
      <c r="R19" s="56"/>
      <c r="S19" s="56"/>
      <c r="T19" s="414"/>
    </row>
    <row r="20" spans="1:20" ht="63">
      <c r="A20" s="230" t="s">
        <v>37</v>
      </c>
      <c r="B20" s="398" t="s">
        <v>123</v>
      </c>
      <c r="C20" s="398" t="s">
        <v>135</v>
      </c>
      <c r="D20" s="399">
        <v>0.25</v>
      </c>
      <c r="E20" s="400">
        <v>45000</v>
      </c>
      <c r="F20" s="56">
        <f>D20*E20</f>
        <v>11250</v>
      </c>
      <c r="G20" s="401">
        <f>G$12</f>
        <v>0.03</v>
      </c>
      <c r="H20" s="68"/>
      <c r="I20" s="47"/>
      <c r="J20" s="56"/>
      <c r="K20" s="56">
        <f>$F20</f>
        <v>11250</v>
      </c>
      <c r="L20" s="56"/>
      <c r="M20" s="47"/>
      <c r="N20" s="56"/>
      <c r="O20" s="56">
        <f>K20*(1+$G20)</f>
        <v>11587.5</v>
      </c>
      <c r="P20" s="56"/>
      <c r="Q20" s="47"/>
      <c r="R20" s="56"/>
      <c r="S20" s="56">
        <f>O20*(1+$G20)</f>
        <v>11935.125</v>
      </c>
      <c r="T20" s="414"/>
    </row>
    <row r="21" spans="1:20">
      <c r="A21" s="230"/>
      <c r="B21" s="398"/>
      <c r="C21" s="398"/>
      <c r="D21" s="399"/>
      <c r="E21" s="400"/>
      <c r="F21" s="56"/>
      <c r="G21" s="401"/>
      <c r="H21" s="68"/>
      <c r="I21" s="47"/>
      <c r="J21" s="56"/>
      <c r="K21" s="56"/>
      <c r="L21" s="56"/>
      <c r="M21" s="47"/>
      <c r="N21" s="56"/>
      <c r="O21" s="56"/>
      <c r="P21" s="56"/>
      <c r="Q21" s="47"/>
      <c r="R21" s="56"/>
      <c r="S21" s="56"/>
      <c r="T21" s="414"/>
    </row>
    <row r="22" spans="1:20" ht="52.5">
      <c r="A22" s="230" t="s">
        <v>37</v>
      </c>
      <c r="B22" s="398" t="s">
        <v>124</v>
      </c>
      <c r="C22" s="398" t="s">
        <v>136</v>
      </c>
      <c r="D22" s="399">
        <v>0.1</v>
      </c>
      <c r="E22" s="400">
        <v>60000</v>
      </c>
      <c r="F22" s="56">
        <f>D22*E22</f>
        <v>6000</v>
      </c>
      <c r="G22" s="401">
        <f>G$12</f>
        <v>0.03</v>
      </c>
      <c r="H22" s="68"/>
      <c r="I22" s="47"/>
      <c r="J22" s="56"/>
      <c r="K22" s="56">
        <f>$F22</f>
        <v>6000</v>
      </c>
      <c r="L22" s="56"/>
      <c r="M22" s="47"/>
      <c r="N22" s="56"/>
      <c r="O22" s="56">
        <f>K22*(1+$G22)</f>
        <v>6180</v>
      </c>
      <c r="P22" s="56"/>
      <c r="Q22" s="47"/>
      <c r="R22" s="56"/>
      <c r="S22" s="56">
        <f>O22*(1+$G22)</f>
        <v>6365.4000000000005</v>
      </c>
      <c r="T22" s="414"/>
    </row>
    <row r="23" spans="1:20">
      <c r="A23" s="230"/>
      <c r="B23" s="398"/>
      <c r="C23" s="398"/>
      <c r="D23" s="399"/>
      <c r="E23" s="400"/>
      <c r="F23" s="56"/>
      <c r="G23" s="401"/>
      <c r="H23" s="68"/>
      <c r="I23" s="47"/>
      <c r="J23" s="56"/>
      <c r="K23" s="56"/>
      <c r="L23" s="56"/>
      <c r="M23" s="47"/>
      <c r="N23" s="56"/>
      <c r="O23" s="56"/>
      <c r="P23" s="56"/>
      <c r="Q23" s="47"/>
      <c r="R23" s="56"/>
      <c r="S23" s="56"/>
      <c r="T23" s="414"/>
    </row>
    <row r="24" spans="1:20" ht="31.5">
      <c r="A24" s="230" t="s">
        <v>37</v>
      </c>
      <c r="B24" s="398" t="s">
        <v>125</v>
      </c>
      <c r="C24" s="398" t="s">
        <v>137</v>
      </c>
      <c r="D24" s="399">
        <v>0.15</v>
      </c>
      <c r="E24" s="400">
        <v>30000</v>
      </c>
      <c r="F24" s="56">
        <f>D24*E24</f>
        <v>4500</v>
      </c>
      <c r="G24" s="401">
        <f>G$12</f>
        <v>0.03</v>
      </c>
      <c r="H24" s="68"/>
      <c r="I24" s="47"/>
      <c r="J24" s="56"/>
      <c r="K24" s="56">
        <f>$F24</f>
        <v>4500</v>
      </c>
      <c r="L24" s="56"/>
      <c r="M24" s="47"/>
      <c r="N24" s="56"/>
      <c r="O24" s="56">
        <f>K24*(1+$G24)</f>
        <v>4635</v>
      </c>
      <c r="P24" s="56"/>
      <c r="Q24" s="47"/>
      <c r="R24" s="56"/>
      <c r="S24" s="56">
        <f>O24*(1+$G24)</f>
        <v>4774.05</v>
      </c>
      <c r="T24" s="414"/>
    </row>
    <row r="25" spans="1:20">
      <c r="A25" s="230"/>
      <c r="B25" s="398"/>
      <c r="C25" s="398"/>
      <c r="D25" s="399"/>
      <c r="E25" s="400"/>
      <c r="F25" s="56"/>
      <c r="G25" s="401"/>
      <c r="H25" s="68"/>
      <c r="I25" s="47"/>
      <c r="J25" s="56"/>
      <c r="K25" s="56"/>
      <c r="L25" s="56"/>
      <c r="M25" s="47"/>
      <c r="N25" s="56"/>
      <c r="O25" s="56"/>
      <c r="P25" s="56"/>
      <c r="Q25" s="47"/>
      <c r="R25" s="56"/>
      <c r="S25" s="56"/>
      <c r="T25" s="414"/>
    </row>
    <row r="26" spans="1:20" ht="31.5">
      <c r="A26" s="230" t="s">
        <v>37</v>
      </c>
      <c r="B26" s="398" t="s">
        <v>126</v>
      </c>
      <c r="C26" s="398" t="s">
        <v>138</v>
      </c>
      <c r="D26" s="399">
        <v>1</v>
      </c>
      <c r="E26" s="400">
        <v>50000</v>
      </c>
      <c r="F26" s="56">
        <f>D26*E26</f>
        <v>50000</v>
      </c>
      <c r="G26" s="401">
        <f>G$12</f>
        <v>0.03</v>
      </c>
      <c r="H26" s="402">
        <f>2/3</f>
        <v>0.66666666666666663</v>
      </c>
      <c r="I26" s="47"/>
      <c r="J26" s="56"/>
      <c r="K26" s="56">
        <f>$F26*$H26</f>
        <v>33333.333333333328</v>
      </c>
      <c r="L26" s="56"/>
      <c r="M26" s="47"/>
      <c r="N26" s="56"/>
      <c r="O26" s="56">
        <f>$F26*(1+$G26)</f>
        <v>51500</v>
      </c>
      <c r="P26" s="56"/>
      <c r="Q26" s="47"/>
      <c r="R26" s="56"/>
      <c r="S26" s="56">
        <f>O26*(1+$G26)</f>
        <v>53045</v>
      </c>
      <c r="T26" s="414"/>
    </row>
    <row r="27" spans="1:20">
      <c r="A27" s="230"/>
      <c r="B27" s="398"/>
      <c r="C27" s="398"/>
      <c r="D27" s="399"/>
      <c r="E27" s="400"/>
      <c r="F27" s="56"/>
      <c r="G27" s="401"/>
      <c r="H27" s="402"/>
      <c r="I27" s="47"/>
      <c r="J27" s="56"/>
      <c r="K27" s="56"/>
      <c r="L27" s="56"/>
      <c r="M27" s="47"/>
      <c r="N27" s="56"/>
      <c r="O27" s="56"/>
      <c r="P27" s="56"/>
      <c r="Q27" s="47"/>
      <c r="R27" s="56"/>
      <c r="S27" s="56"/>
      <c r="T27" s="414"/>
    </row>
    <row r="28" spans="1:20" ht="31.5">
      <c r="A28" s="230" t="s">
        <v>37</v>
      </c>
      <c r="B28" s="398" t="s">
        <v>127</v>
      </c>
      <c r="C28" s="398" t="s">
        <v>139</v>
      </c>
      <c r="D28" s="399">
        <v>1</v>
      </c>
      <c r="E28" s="400">
        <v>25000</v>
      </c>
      <c r="F28" s="56">
        <f>D28*E28</f>
        <v>25000</v>
      </c>
      <c r="G28" s="401">
        <f>G$12</f>
        <v>0.03</v>
      </c>
      <c r="H28" s="402">
        <v>0.5</v>
      </c>
      <c r="I28" s="47">
        <f>$F28*$H28</f>
        <v>12500</v>
      </c>
      <c r="J28" s="56"/>
      <c r="K28" s="56"/>
      <c r="L28" s="56"/>
      <c r="M28" s="47">
        <f>$F28*(1+$G28)</f>
        <v>25750</v>
      </c>
      <c r="N28" s="56"/>
      <c r="O28" s="56"/>
      <c r="P28" s="56"/>
      <c r="Q28" s="47">
        <f>M28*(1+$G28)</f>
        <v>26522.5</v>
      </c>
      <c r="R28" s="56"/>
      <c r="S28" s="56"/>
      <c r="T28" s="414"/>
    </row>
    <row r="29" spans="1:20">
      <c r="A29" s="230"/>
      <c r="B29" s="403"/>
      <c r="C29" s="403"/>
      <c r="D29" s="402"/>
      <c r="E29" s="400"/>
      <c r="F29" s="55"/>
      <c r="G29" s="67"/>
      <c r="H29" s="68"/>
      <c r="I29" s="47"/>
      <c r="J29" s="56"/>
      <c r="K29" s="56"/>
      <c r="L29" s="56"/>
      <c r="M29" s="47"/>
      <c r="N29" s="56"/>
      <c r="O29" s="56"/>
      <c r="P29" s="56"/>
      <c r="Q29" s="47"/>
      <c r="R29" s="56"/>
      <c r="S29" s="56"/>
      <c r="T29" s="414"/>
    </row>
    <row r="30" spans="1:20">
      <c r="A30" s="407"/>
      <c r="B30" s="404" t="s">
        <v>128</v>
      </c>
      <c r="C30" s="404"/>
      <c r="D30" s="405"/>
      <c r="E30" s="50">
        <f>SUM(E12:E28)</f>
        <v>600000</v>
      </c>
      <c r="F30" s="50">
        <f>SUM(F12:F28)</f>
        <v>138916.66666666666</v>
      </c>
      <c r="G30" s="71"/>
      <c r="H30" s="72"/>
      <c r="I30" s="47"/>
      <c r="J30" s="56"/>
      <c r="K30" s="56"/>
      <c r="L30" s="56"/>
      <c r="M30" s="47"/>
      <c r="N30" s="56"/>
      <c r="O30" s="56"/>
      <c r="P30" s="56"/>
      <c r="Q30" s="47"/>
      <c r="R30" s="56"/>
      <c r="S30" s="56"/>
      <c r="T30" s="414"/>
    </row>
    <row r="31" spans="1:20">
      <c r="A31" s="407"/>
      <c r="B31" s="404"/>
      <c r="C31" s="404"/>
      <c r="D31" s="405"/>
      <c r="E31" s="52"/>
      <c r="F31" s="52"/>
      <c r="G31" s="71"/>
      <c r="H31" s="72"/>
      <c r="I31" s="47"/>
      <c r="J31" s="56"/>
      <c r="K31" s="56"/>
      <c r="L31" s="56"/>
      <c r="M31" s="47"/>
      <c r="N31" s="56"/>
      <c r="O31" s="56"/>
      <c r="P31" s="56"/>
      <c r="Q31" s="47"/>
      <c r="R31" s="56"/>
      <c r="S31" s="56"/>
      <c r="T31" s="414"/>
    </row>
    <row r="32" spans="1:20" ht="52.5">
      <c r="A32" s="230" t="s">
        <v>1</v>
      </c>
      <c r="B32" s="398" t="s">
        <v>119</v>
      </c>
      <c r="C32" s="398" t="s">
        <v>131</v>
      </c>
      <c r="D32" s="399">
        <v>0.04</v>
      </c>
      <c r="E32" s="400">
        <v>230000</v>
      </c>
      <c r="F32" s="56">
        <f>D32*E32</f>
        <v>9200</v>
      </c>
      <c r="G32" s="401">
        <v>0.02</v>
      </c>
      <c r="H32" s="402"/>
      <c r="I32" s="47"/>
      <c r="J32" s="56"/>
      <c r="K32" s="56"/>
      <c r="L32" s="56">
        <f>$F32</f>
        <v>9200</v>
      </c>
      <c r="M32" s="47"/>
      <c r="N32" s="56"/>
      <c r="O32" s="56"/>
      <c r="P32" s="56">
        <f>L32*(1+$G32)</f>
        <v>9384</v>
      </c>
      <c r="Q32" s="47"/>
      <c r="R32" s="56"/>
      <c r="S32" s="56"/>
      <c r="T32" s="414">
        <f>P32*(1+$G32)</f>
        <v>9571.68</v>
      </c>
    </row>
    <row r="33" spans="1:20">
      <c r="A33" s="230"/>
      <c r="B33" s="398"/>
      <c r="C33" s="398"/>
      <c r="D33" s="399"/>
      <c r="E33" s="400"/>
      <c r="F33" s="56"/>
      <c r="G33" s="401"/>
      <c r="H33" s="402"/>
      <c r="I33" s="47"/>
      <c r="J33" s="56"/>
      <c r="K33" s="56"/>
      <c r="L33" s="56"/>
      <c r="M33" s="47"/>
      <c r="N33" s="56"/>
      <c r="O33" s="56"/>
      <c r="P33" s="56"/>
      <c r="Q33" s="47"/>
      <c r="R33" s="56"/>
      <c r="S33" s="56"/>
      <c r="T33" s="414"/>
    </row>
    <row r="34" spans="1:20" ht="52.5">
      <c r="A34" s="230" t="s">
        <v>1</v>
      </c>
      <c r="B34" s="398" t="s">
        <v>129</v>
      </c>
      <c r="C34" s="398" t="s">
        <v>140</v>
      </c>
      <c r="D34" s="399">
        <v>0.15</v>
      </c>
      <c r="E34" s="400">
        <v>95000</v>
      </c>
      <c r="F34" s="56">
        <f>D34*E34</f>
        <v>14250</v>
      </c>
      <c r="G34" s="401">
        <f>G$32</f>
        <v>0.02</v>
      </c>
      <c r="H34" s="402"/>
      <c r="I34" s="47"/>
      <c r="J34" s="56"/>
      <c r="K34" s="56"/>
      <c r="L34" s="56">
        <f>$F34</f>
        <v>14250</v>
      </c>
      <c r="M34" s="47"/>
      <c r="N34" s="56"/>
      <c r="O34" s="56"/>
      <c r="P34" s="56">
        <f>L34*(1+$G34)</f>
        <v>14535</v>
      </c>
      <c r="Q34" s="47"/>
      <c r="R34" s="56"/>
      <c r="S34" s="56"/>
      <c r="T34" s="414">
        <f>P34*(1+$G34)</f>
        <v>14825.7</v>
      </c>
    </row>
    <row r="35" spans="1:20">
      <c r="A35" s="230"/>
      <c r="B35" s="398"/>
      <c r="C35" s="398"/>
      <c r="D35" s="399"/>
      <c r="E35" s="400"/>
      <c r="F35" s="56"/>
      <c r="G35" s="401"/>
      <c r="H35" s="402"/>
      <c r="I35" s="47"/>
      <c r="J35" s="56"/>
      <c r="K35" s="56"/>
      <c r="L35" s="56"/>
      <c r="M35" s="47"/>
      <c r="N35" s="56"/>
      <c r="O35" s="56"/>
      <c r="P35" s="56"/>
      <c r="Q35" s="47"/>
      <c r="R35" s="56"/>
      <c r="S35" s="56"/>
      <c r="T35" s="414"/>
    </row>
    <row r="36" spans="1:20" ht="31.5">
      <c r="A36" s="230" t="s">
        <v>1</v>
      </c>
      <c r="B36" s="398" t="s">
        <v>121</v>
      </c>
      <c r="C36" s="398" t="s">
        <v>141</v>
      </c>
      <c r="D36" s="399">
        <v>0.03</v>
      </c>
      <c r="E36" s="400">
        <v>90000</v>
      </c>
      <c r="F36" s="56">
        <f>D36*E36</f>
        <v>2700</v>
      </c>
      <c r="G36" s="401">
        <f>G$32</f>
        <v>0.02</v>
      </c>
      <c r="H36" s="402"/>
      <c r="I36" s="47"/>
      <c r="J36" s="56"/>
      <c r="K36" s="56"/>
      <c r="L36" s="56">
        <f>$F36</f>
        <v>2700</v>
      </c>
      <c r="M36" s="47"/>
      <c r="N36" s="56"/>
      <c r="O36" s="56"/>
      <c r="P36" s="56">
        <f>L36*(1+$G36)</f>
        <v>2754</v>
      </c>
      <c r="Q36" s="47"/>
      <c r="R36" s="56"/>
      <c r="S36" s="56"/>
      <c r="T36" s="414">
        <f>P36*(1+$G36)</f>
        <v>2809.08</v>
      </c>
    </row>
    <row r="37" spans="1:20">
      <c r="A37" s="230"/>
      <c r="B37" s="398"/>
      <c r="C37" s="398"/>
      <c r="D37" s="399"/>
      <c r="E37" s="400"/>
      <c r="F37" s="56"/>
      <c r="G37" s="401"/>
      <c r="H37" s="402"/>
      <c r="I37" s="47"/>
      <c r="J37" s="56"/>
      <c r="K37" s="56"/>
      <c r="L37" s="56"/>
      <c r="M37" s="47"/>
      <c r="N37" s="56"/>
      <c r="O37" s="56"/>
      <c r="P37" s="56"/>
      <c r="Q37" s="47"/>
      <c r="R37" s="56"/>
      <c r="S37" s="56"/>
      <c r="T37" s="414"/>
    </row>
    <row r="38" spans="1:20" ht="31.5">
      <c r="A38" s="230" t="s">
        <v>1</v>
      </c>
      <c r="B38" s="398" t="s">
        <v>123</v>
      </c>
      <c r="C38" s="398" t="s">
        <v>142</v>
      </c>
      <c r="D38" s="399">
        <v>0.15</v>
      </c>
      <c r="E38" s="400">
        <v>55000</v>
      </c>
      <c r="F38" s="56">
        <f>D38*E38</f>
        <v>8250</v>
      </c>
      <c r="G38" s="401">
        <f>G$32</f>
        <v>0.02</v>
      </c>
      <c r="H38" s="402"/>
      <c r="I38" s="47"/>
      <c r="J38" s="56"/>
      <c r="K38" s="56"/>
      <c r="L38" s="56">
        <f>$F38</f>
        <v>8250</v>
      </c>
      <c r="M38" s="47"/>
      <c r="N38" s="56"/>
      <c r="O38" s="56"/>
      <c r="P38" s="56">
        <f>L38*(1+$G38)</f>
        <v>8415</v>
      </c>
      <c r="Q38" s="47"/>
      <c r="R38" s="56"/>
      <c r="S38" s="56"/>
      <c r="T38" s="414">
        <f>P38*(1+$G38)</f>
        <v>8583.2999999999993</v>
      </c>
    </row>
    <row r="39" spans="1:20">
      <c r="A39" s="230"/>
      <c r="B39" s="398"/>
      <c r="C39" s="398"/>
      <c r="D39" s="399"/>
      <c r="E39" s="400"/>
      <c r="F39" s="56"/>
      <c r="G39" s="401"/>
      <c r="H39" s="402"/>
      <c r="I39" s="47"/>
      <c r="J39" s="56"/>
      <c r="K39" s="56"/>
      <c r="L39" s="56"/>
      <c r="M39" s="47"/>
      <c r="N39" s="56"/>
      <c r="O39" s="56"/>
      <c r="P39" s="56"/>
      <c r="Q39" s="47"/>
      <c r="R39" s="56"/>
      <c r="S39" s="56"/>
      <c r="T39" s="414"/>
    </row>
    <row r="40" spans="1:20" ht="52.5">
      <c r="A40" s="230" t="s">
        <v>1</v>
      </c>
      <c r="B40" s="398" t="s">
        <v>124</v>
      </c>
      <c r="C40" s="398" t="s">
        <v>136</v>
      </c>
      <c r="D40" s="399">
        <v>0.1</v>
      </c>
      <c r="E40" s="400">
        <v>85000</v>
      </c>
      <c r="F40" s="56">
        <f>D40*E40</f>
        <v>8500</v>
      </c>
      <c r="G40" s="401">
        <f>G$32</f>
        <v>0.02</v>
      </c>
      <c r="H40" s="402"/>
      <c r="I40" s="47"/>
      <c r="J40" s="56"/>
      <c r="K40" s="56"/>
      <c r="L40" s="56">
        <f>$F40</f>
        <v>8500</v>
      </c>
      <c r="M40" s="47"/>
      <c r="N40" s="56"/>
      <c r="O40" s="56"/>
      <c r="P40" s="56">
        <f>L40*(1+$G40)</f>
        <v>8670</v>
      </c>
      <c r="Q40" s="47"/>
      <c r="R40" s="56"/>
      <c r="S40" s="56"/>
      <c r="T40" s="414">
        <f>P40*(1+$G40)</f>
        <v>8843.4</v>
      </c>
    </row>
    <row r="41" spans="1:20">
      <c r="A41" s="230"/>
      <c r="B41" s="398"/>
      <c r="C41" s="398"/>
      <c r="D41" s="399"/>
      <c r="E41" s="400"/>
      <c r="F41" s="56"/>
      <c r="G41" s="401"/>
      <c r="H41" s="402"/>
      <c r="I41" s="47"/>
      <c r="J41" s="56"/>
      <c r="K41" s="56"/>
      <c r="L41" s="56"/>
      <c r="M41" s="47"/>
      <c r="N41" s="56"/>
      <c r="O41" s="56"/>
      <c r="P41" s="56"/>
      <c r="Q41" s="47"/>
      <c r="R41" s="56"/>
      <c r="S41" s="56"/>
      <c r="T41" s="414"/>
    </row>
    <row r="42" spans="1:20" ht="31.5">
      <c r="A42" s="230" t="s">
        <v>1</v>
      </c>
      <c r="B42" s="398" t="s">
        <v>126</v>
      </c>
      <c r="C42" s="398" t="s">
        <v>138</v>
      </c>
      <c r="D42" s="399">
        <v>1</v>
      </c>
      <c r="E42" s="400">
        <v>55000</v>
      </c>
      <c r="F42" s="56">
        <f>D42*E42</f>
        <v>55000</v>
      </c>
      <c r="G42" s="401">
        <f>G$32</f>
        <v>0.02</v>
      </c>
      <c r="H42" s="402">
        <f>2/3</f>
        <v>0.66666666666666663</v>
      </c>
      <c r="I42" s="47"/>
      <c r="J42" s="56"/>
      <c r="K42" s="56"/>
      <c r="L42" s="56">
        <v>0</v>
      </c>
      <c r="M42" s="47"/>
      <c r="N42" s="56"/>
      <c r="O42" s="56"/>
      <c r="P42" s="56">
        <v>0</v>
      </c>
      <c r="Q42" s="47"/>
      <c r="R42" s="56"/>
      <c r="S42" s="56"/>
      <c r="T42" s="414">
        <f>$F42*$H42</f>
        <v>36666.666666666664</v>
      </c>
    </row>
    <row r="43" spans="1:20">
      <c r="A43" s="230"/>
      <c r="B43" s="398"/>
      <c r="C43" s="398"/>
      <c r="D43" s="399"/>
      <c r="E43" s="400"/>
      <c r="F43" s="56"/>
      <c r="G43" s="401"/>
      <c r="H43" s="402"/>
      <c r="I43" s="47"/>
      <c r="J43" s="56"/>
      <c r="K43" s="56"/>
      <c r="L43" s="56"/>
      <c r="M43" s="47"/>
      <c r="N43" s="56"/>
      <c r="O43" s="56"/>
      <c r="P43" s="56"/>
      <c r="Q43" s="47"/>
      <c r="R43" s="56"/>
      <c r="S43" s="56"/>
      <c r="T43" s="414"/>
    </row>
    <row r="44" spans="1:20" ht="31.5">
      <c r="A44" s="230" t="s">
        <v>1</v>
      </c>
      <c r="B44" s="398" t="s">
        <v>127</v>
      </c>
      <c r="C44" s="398" t="s">
        <v>139</v>
      </c>
      <c r="D44" s="399">
        <v>1</v>
      </c>
      <c r="E44" s="400">
        <v>25000</v>
      </c>
      <c r="F44" s="56">
        <f>D44*E44</f>
        <v>25000</v>
      </c>
      <c r="G44" s="401">
        <f>G$32</f>
        <v>0.02</v>
      </c>
      <c r="H44" s="402">
        <v>0.5</v>
      </c>
      <c r="I44" s="47"/>
      <c r="J44" s="56"/>
      <c r="K44" s="56"/>
      <c r="L44" s="56">
        <v>0</v>
      </c>
      <c r="M44" s="47"/>
      <c r="N44" s="56"/>
      <c r="O44" s="56"/>
      <c r="P44" s="56">
        <v>0</v>
      </c>
      <c r="Q44" s="47"/>
      <c r="R44" s="56"/>
      <c r="S44" s="56"/>
      <c r="T44" s="414">
        <f>$F44*$H44</f>
        <v>12500</v>
      </c>
    </row>
    <row r="45" spans="1:20">
      <c r="A45" s="407"/>
      <c r="B45" s="65"/>
      <c r="C45" s="65"/>
      <c r="D45" s="66"/>
      <c r="E45" s="55"/>
      <c r="F45" s="56"/>
      <c r="G45" s="67"/>
      <c r="H45" s="68"/>
      <c r="I45" s="47"/>
      <c r="J45" s="56"/>
      <c r="K45" s="56"/>
      <c r="L45" s="56"/>
      <c r="M45" s="47"/>
      <c r="N45" s="56"/>
      <c r="O45" s="56"/>
      <c r="P45" s="56"/>
      <c r="Q45" s="47"/>
      <c r="R45" s="56"/>
      <c r="S45" s="56"/>
      <c r="T45" s="414"/>
    </row>
    <row r="46" spans="1:20">
      <c r="A46" s="407"/>
      <c r="B46" s="69" t="s">
        <v>128</v>
      </c>
      <c r="C46" s="69"/>
      <c r="D46" s="70"/>
      <c r="E46" s="50">
        <f>SUM(E32:E44)</f>
        <v>635000</v>
      </c>
      <c r="F46" s="50">
        <f>SUM(F32:F44)</f>
        <v>122900</v>
      </c>
      <c r="G46" s="71"/>
      <c r="H46" s="70"/>
      <c r="I46" s="47"/>
      <c r="J46" s="56"/>
      <c r="K46" s="56"/>
      <c r="L46" s="56"/>
      <c r="M46" s="47"/>
      <c r="N46" s="56"/>
      <c r="O46" s="56"/>
      <c r="P46" s="56"/>
      <c r="Q46" s="47"/>
      <c r="R46" s="56"/>
      <c r="S46" s="56"/>
      <c r="T46" s="414"/>
    </row>
    <row r="47" spans="1:20" ht="6.75" customHeight="1">
      <c r="A47" s="407"/>
      <c r="B47" s="69"/>
      <c r="C47" s="69"/>
      <c r="D47" s="70"/>
      <c r="E47" s="52"/>
      <c r="F47" s="52"/>
      <c r="G47" s="71"/>
      <c r="H47" s="70"/>
      <c r="I47" s="47"/>
      <c r="J47" s="56"/>
      <c r="K47" s="56"/>
      <c r="L47" s="56"/>
      <c r="M47" s="47"/>
      <c r="N47" s="56"/>
      <c r="O47" s="56"/>
      <c r="P47" s="56"/>
      <c r="Q47" s="47"/>
      <c r="R47" s="56"/>
      <c r="S47" s="56"/>
      <c r="T47" s="414"/>
    </row>
    <row r="48" spans="1:20">
      <c r="A48" s="408" t="s">
        <v>39</v>
      </c>
      <c r="B48" s="50"/>
      <c r="C48" s="58"/>
      <c r="D48" s="58"/>
      <c r="E48" s="50">
        <f>E30+E46</f>
        <v>1235000</v>
      </c>
      <c r="F48" s="50">
        <f>F30+F46</f>
        <v>261816.66666666666</v>
      </c>
      <c r="G48" s="50"/>
      <c r="H48" s="50"/>
      <c r="I48" s="49">
        <f t="shared" ref="I48:T48" si="0">SUM(I9:I47)</f>
        <v>12500</v>
      </c>
      <c r="J48" s="50">
        <f t="shared" si="0"/>
        <v>0</v>
      </c>
      <c r="K48" s="50">
        <f t="shared" si="0"/>
        <v>97250</v>
      </c>
      <c r="L48" s="50">
        <f t="shared" si="0"/>
        <v>42900</v>
      </c>
      <c r="M48" s="49">
        <f t="shared" si="0"/>
        <v>25750</v>
      </c>
      <c r="N48" s="50">
        <f t="shared" si="0"/>
        <v>0</v>
      </c>
      <c r="O48" s="50">
        <f t="shared" si="0"/>
        <v>117334.16666666666</v>
      </c>
      <c r="P48" s="50">
        <f t="shared" si="0"/>
        <v>43758</v>
      </c>
      <c r="Q48" s="49">
        <f t="shared" si="0"/>
        <v>26522.5</v>
      </c>
      <c r="R48" s="50">
        <f t="shared" si="0"/>
        <v>0</v>
      </c>
      <c r="S48" s="50">
        <f t="shared" si="0"/>
        <v>120854.19166666667</v>
      </c>
      <c r="T48" s="415">
        <f t="shared" si="0"/>
        <v>93799.82666666666</v>
      </c>
    </row>
    <row r="49" spans="1:20" ht="7.5" customHeight="1">
      <c r="A49" s="409"/>
      <c r="B49" s="63"/>
      <c r="C49" s="63"/>
      <c r="D49" s="63"/>
      <c r="E49" s="63"/>
      <c r="F49" s="63"/>
      <c r="G49" s="63"/>
      <c r="H49" s="63"/>
      <c r="I49" s="63"/>
      <c r="J49" s="63"/>
      <c r="K49" s="63"/>
      <c r="L49" s="63"/>
      <c r="M49" s="63"/>
      <c r="N49" s="63"/>
      <c r="O49" s="63"/>
      <c r="P49" s="63"/>
      <c r="Q49" s="63"/>
      <c r="R49" s="63"/>
      <c r="S49" s="63"/>
      <c r="T49" s="416"/>
    </row>
    <row r="50" spans="1:20">
      <c r="A50" s="408" t="s">
        <v>116</v>
      </c>
      <c r="B50" s="50"/>
      <c r="C50" s="58"/>
      <c r="D50" s="58"/>
      <c r="E50" s="50">
        <f>E48-E42</f>
        <v>1180000</v>
      </c>
      <c r="F50" s="50">
        <f>F48-F42</f>
        <v>206816.66666666666</v>
      </c>
      <c r="G50" s="50"/>
      <c r="H50" s="50"/>
      <c r="I50" s="49">
        <f t="shared" ref="I50:T50" si="1">I48-I52</f>
        <v>0</v>
      </c>
      <c r="J50" s="50">
        <f t="shared" si="1"/>
        <v>0</v>
      </c>
      <c r="K50" s="50">
        <f t="shared" si="1"/>
        <v>63916.666666666672</v>
      </c>
      <c r="L50" s="50">
        <f t="shared" si="1"/>
        <v>42900</v>
      </c>
      <c r="M50" s="49">
        <f t="shared" si="1"/>
        <v>0</v>
      </c>
      <c r="N50" s="50">
        <f t="shared" si="1"/>
        <v>0</v>
      </c>
      <c r="O50" s="50">
        <f t="shared" si="1"/>
        <v>65834.166666666657</v>
      </c>
      <c r="P50" s="50">
        <f t="shared" si="1"/>
        <v>43758</v>
      </c>
      <c r="Q50" s="49">
        <f t="shared" si="1"/>
        <v>0</v>
      </c>
      <c r="R50" s="50">
        <f t="shared" si="1"/>
        <v>0</v>
      </c>
      <c r="S50" s="50">
        <f t="shared" si="1"/>
        <v>67809.191666666666</v>
      </c>
      <c r="T50" s="415">
        <f t="shared" si="1"/>
        <v>44633.159999999996</v>
      </c>
    </row>
    <row r="51" spans="1:20" ht="5.25" customHeight="1">
      <c r="A51" s="409"/>
      <c r="B51" s="63"/>
      <c r="C51" s="63"/>
      <c r="D51" s="63"/>
      <c r="E51" s="63"/>
      <c r="F51" s="63"/>
      <c r="G51" s="63"/>
      <c r="H51" s="63"/>
      <c r="I51" s="63"/>
      <c r="J51" s="63"/>
      <c r="K51" s="63"/>
      <c r="L51" s="63"/>
      <c r="M51" s="63"/>
      <c r="N51" s="63"/>
      <c r="O51" s="63"/>
      <c r="P51" s="63"/>
      <c r="Q51" s="63"/>
      <c r="R51" s="63"/>
      <c r="S51" s="63"/>
      <c r="T51" s="416"/>
    </row>
    <row r="52" spans="1:20">
      <c r="A52" s="410" t="s">
        <v>117</v>
      </c>
      <c r="B52" s="329"/>
      <c r="C52" s="328"/>
      <c r="D52" s="328"/>
      <c r="E52" s="329">
        <f>E26+E28+E42+E44</f>
        <v>155000</v>
      </c>
      <c r="F52" s="329">
        <f>F26+F28+F42+F44</f>
        <v>155000</v>
      </c>
      <c r="G52" s="329"/>
      <c r="H52" s="329"/>
      <c r="I52" s="435">
        <f t="shared" ref="I52:T52" si="2">I26+I28+I42+I44</f>
        <v>12500</v>
      </c>
      <c r="J52" s="329">
        <f t="shared" si="2"/>
        <v>0</v>
      </c>
      <c r="K52" s="329">
        <f t="shared" si="2"/>
        <v>33333.333333333328</v>
      </c>
      <c r="L52" s="329">
        <f t="shared" si="2"/>
        <v>0</v>
      </c>
      <c r="M52" s="435">
        <f t="shared" si="2"/>
        <v>25750</v>
      </c>
      <c r="N52" s="329">
        <f t="shared" si="2"/>
        <v>0</v>
      </c>
      <c r="O52" s="329">
        <f t="shared" si="2"/>
        <v>51500</v>
      </c>
      <c r="P52" s="329">
        <f t="shared" si="2"/>
        <v>0</v>
      </c>
      <c r="Q52" s="435">
        <f t="shared" si="2"/>
        <v>26522.5</v>
      </c>
      <c r="R52" s="329">
        <f t="shared" si="2"/>
        <v>0</v>
      </c>
      <c r="S52" s="329">
        <f t="shared" si="2"/>
        <v>53045</v>
      </c>
      <c r="T52" s="330">
        <f t="shared" si="2"/>
        <v>49166.666666666664</v>
      </c>
    </row>
    <row r="53" spans="1:20">
      <c r="A53" s="63"/>
      <c r="B53" s="63"/>
      <c r="C53" s="63"/>
      <c r="D53" s="63"/>
      <c r="E53" s="63"/>
      <c r="F53" s="63"/>
      <c r="G53" s="63"/>
      <c r="H53" s="63"/>
      <c r="I53" s="63"/>
      <c r="J53" s="63"/>
      <c r="K53" s="63"/>
      <c r="L53" s="63"/>
      <c r="M53" s="63"/>
      <c r="N53" s="63"/>
      <c r="O53" s="63"/>
      <c r="P53" s="63"/>
      <c r="Q53" s="63"/>
      <c r="R53" s="63"/>
      <c r="S53" s="63"/>
      <c r="T53" s="63"/>
    </row>
  </sheetData>
  <phoneticPr fontId="33" type="noConversion"/>
  <pageMargins left="0.3" right="0.5" top="0.23" bottom="0.5" header="0" footer="0"/>
  <pageSetup orientation="landscape" r:id="rId1"/>
  <headerFooter alignWithMargins="0">
    <oddFooter>&amp;L&amp;"Times New Roman,Regular"&amp;8&amp;D     &amp;T&amp;C&amp;"Times New Roman,Regular"&amp;8&amp;F    &amp;A&amp;R&amp;"Times New Roman,Regular"&amp;8&amp;P of &amp;N</oddFooter>
  </headerFooter>
  <rowBreaks count="1" manualBreakCount="1">
    <brk id="30" man="1"/>
  </rowBreaks>
</worksheet>
</file>

<file path=xl/worksheets/sheet5.xml><?xml version="1.0" encoding="utf-8"?>
<worksheet xmlns="http://schemas.openxmlformats.org/spreadsheetml/2006/main" xmlns:r="http://schemas.openxmlformats.org/officeDocument/2006/relationships">
  <dimension ref="A1:G37"/>
  <sheetViews>
    <sheetView showOutlineSymbols="0" zoomScale="95" zoomScaleNormal="95" workbookViewId="0">
      <selection activeCell="D3" sqref="D3"/>
    </sheetView>
  </sheetViews>
  <sheetFormatPr defaultColWidth="6.6640625" defaultRowHeight="12.75"/>
  <cols>
    <col min="1" max="1" width="6.6640625" style="73"/>
    <col min="2" max="2" width="4.6640625" style="73" customWidth="1"/>
    <col min="3" max="3" width="20.6640625" style="73" customWidth="1"/>
    <col min="4" max="4" width="7.6640625" style="73" customWidth="1"/>
    <col min="5" max="5" width="3.6640625" style="73" customWidth="1"/>
    <col min="6" max="7" width="7.6640625" style="73" customWidth="1"/>
    <col min="8" max="16384" width="6.6640625" style="73"/>
  </cols>
  <sheetData>
    <row r="1" spans="1:7" ht="22.5">
      <c r="A1" s="3"/>
      <c r="B1" s="74" t="s">
        <v>148</v>
      </c>
      <c r="C1" s="74"/>
      <c r="D1" s="74"/>
      <c r="E1" s="74"/>
      <c r="F1" s="3"/>
      <c r="G1" s="3"/>
    </row>
    <row r="3" spans="1:7">
      <c r="A3" s="3"/>
      <c r="B3" s="3"/>
      <c r="C3" s="3"/>
      <c r="D3" s="75">
        <v>2007</v>
      </c>
      <c r="E3" s="75"/>
      <c r="F3" s="3"/>
      <c r="G3" s="3"/>
    </row>
    <row r="4" spans="1:7">
      <c r="A4" s="3"/>
      <c r="B4" s="76" t="s">
        <v>149</v>
      </c>
      <c r="C4" s="3"/>
      <c r="D4" s="3"/>
      <c r="E4" s="3"/>
      <c r="F4" s="77" t="s">
        <v>168</v>
      </c>
      <c r="G4" s="77" t="s">
        <v>169</v>
      </c>
    </row>
    <row r="5" spans="1:7" ht="15">
      <c r="C5" s="426" t="s">
        <v>154</v>
      </c>
      <c r="D5" s="427">
        <v>800000</v>
      </c>
      <c r="E5" s="427"/>
      <c r="F5" s="427"/>
      <c r="G5" s="427">
        <f t="shared" ref="G5:G11" si="0">D5</f>
        <v>800000</v>
      </c>
    </row>
    <row r="6" spans="1:7" ht="15">
      <c r="C6" s="426" t="s">
        <v>155</v>
      </c>
      <c r="D6" s="427">
        <v>700000</v>
      </c>
      <c r="E6" s="427"/>
      <c r="F6" s="427"/>
      <c r="G6" s="427">
        <f t="shared" si="0"/>
        <v>700000</v>
      </c>
    </row>
    <row r="7" spans="1:7" ht="15">
      <c r="C7" s="426" t="s">
        <v>156</v>
      </c>
      <c r="D7" s="427">
        <v>80000</v>
      </c>
      <c r="E7" s="427"/>
      <c r="F7" s="427"/>
      <c r="G7" s="427">
        <f t="shared" si="0"/>
        <v>80000</v>
      </c>
    </row>
    <row r="8" spans="1:7" ht="15">
      <c r="C8" s="426" t="s">
        <v>157</v>
      </c>
      <c r="D8" s="427">
        <v>120000</v>
      </c>
      <c r="E8" s="427"/>
      <c r="F8" s="427"/>
      <c r="G8" s="427">
        <f t="shared" si="0"/>
        <v>120000</v>
      </c>
    </row>
    <row r="9" spans="1:7" ht="15">
      <c r="C9" s="426" t="s">
        <v>158</v>
      </c>
      <c r="D9" s="427">
        <v>90000</v>
      </c>
      <c r="E9" s="427"/>
      <c r="F9" s="427"/>
      <c r="G9" s="427">
        <f t="shared" si="0"/>
        <v>90000</v>
      </c>
    </row>
    <row r="10" spans="1:7" ht="15">
      <c r="C10" s="426" t="s">
        <v>159</v>
      </c>
      <c r="D10" s="427">
        <v>80000</v>
      </c>
      <c r="E10" s="427"/>
      <c r="F10" s="427"/>
      <c r="G10" s="427">
        <f t="shared" si="0"/>
        <v>80000</v>
      </c>
    </row>
    <row r="11" spans="1:7" ht="15">
      <c r="C11" s="426" t="s">
        <v>160</v>
      </c>
      <c r="D11" s="427">
        <v>20000</v>
      </c>
      <c r="E11" s="427"/>
      <c r="F11" s="427"/>
      <c r="G11" s="427">
        <f t="shared" si="0"/>
        <v>20000</v>
      </c>
    </row>
    <row r="12" spans="1:7" ht="15">
      <c r="C12" s="426" t="s">
        <v>161</v>
      </c>
      <c r="D12" s="427">
        <v>50000</v>
      </c>
      <c r="E12" s="427"/>
      <c r="F12" s="427">
        <f>D12</f>
        <v>50000</v>
      </c>
      <c r="G12" s="427"/>
    </row>
    <row r="13" spans="1:7" ht="15">
      <c r="C13" s="426" t="s">
        <v>162</v>
      </c>
      <c r="D13" s="427">
        <v>15000</v>
      </c>
      <c r="E13" s="427"/>
      <c r="F13" s="427">
        <f>D13</f>
        <v>15000</v>
      </c>
      <c r="G13" s="427"/>
    </row>
    <row r="14" spans="1:7">
      <c r="A14" s="3"/>
      <c r="B14" s="3"/>
      <c r="C14" s="428" t="s">
        <v>163</v>
      </c>
      <c r="D14" s="427">
        <v>30000</v>
      </c>
      <c r="E14" s="427"/>
      <c r="F14" s="427">
        <f>D14</f>
        <v>30000</v>
      </c>
      <c r="G14" s="427"/>
    </row>
    <row r="15" spans="1:7" ht="15">
      <c r="B15" s="78" t="s">
        <v>39</v>
      </c>
      <c r="D15" s="434">
        <f>SUM(D5:D14)</f>
        <v>1985000</v>
      </c>
      <c r="E15" s="335"/>
      <c r="F15" s="434">
        <f>SUM(F5:F14)</f>
        <v>95000</v>
      </c>
      <c r="G15" s="434">
        <f>SUM(G5:G14)</f>
        <v>1890000</v>
      </c>
    </row>
    <row r="16" spans="1:7" ht="15.75" customHeight="1"/>
    <row r="17" spans="1:7" ht="4.5" customHeight="1"/>
    <row r="18" spans="1:7" ht="4.5" customHeight="1"/>
    <row r="19" spans="1:7" ht="4.5" customHeight="1"/>
    <row r="21" spans="1:7" ht="15">
      <c r="B21" s="78" t="s">
        <v>150</v>
      </c>
    </row>
    <row r="22" spans="1:7" ht="15">
      <c r="B22" s="78" t="s">
        <v>151</v>
      </c>
    </row>
    <row r="23" spans="1:7">
      <c r="C23" s="429" t="str">
        <f>C7</f>
        <v>Fringe benefits</v>
      </c>
      <c r="D23" s="440">
        <f>D7</f>
        <v>80000</v>
      </c>
    </row>
    <row r="24" spans="1:7">
      <c r="A24" s="3"/>
      <c r="B24" s="3"/>
      <c r="C24" s="342" t="str">
        <f>C6</f>
        <v xml:space="preserve">Salaries </v>
      </c>
      <c r="D24" s="429">
        <f>D6</f>
        <v>700000</v>
      </c>
      <c r="E24" s="79" t="s">
        <v>92</v>
      </c>
      <c r="F24" s="433">
        <f>ROUND(D23/D24,4)</f>
        <v>0.1143</v>
      </c>
      <c r="G24" s="3"/>
    </row>
    <row r="25" spans="1:7">
      <c r="A25" s="3"/>
      <c r="B25" s="3"/>
      <c r="C25" s="3"/>
      <c r="D25" s="3"/>
      <c r="E25" s="79"/>
      <c r="F25" s="80"/>
      <c r="G25" s="3"/>
    </row>
    <row r="26" spans="1:7">
      <c r="A26" s="3"/>
      <c r="B26" s="3" t="s">
        <v>152</v>
      </c>
      <c r="C26" s="3"/>
      <c r="D26" s="3"/>
      <c r="E26" s="79"/>
      <c r="F26" s="80"/>
      <c r="G26" s="3"/>
    </row>
    <row r="27" spans="1:7" ht="38.25">
      <c r="A27" s="3"/>
      <c r="B27" s="3"/>
      <c r="C27" s="430" t="s">
        <v>164</v>
      </c>
      <c r="D27" s="431">
        <v>1.56</v>
      </c>
      <c r="E27" s="79"/>
      <c r="F27" s="80"/>
      <c r="G27" s="3"/>
    </row>
    <row r="28" spans="1:7" ht="45">
      <c r="A28" s="3"/>
      <c r="B28" s="3"/>
      <c r="C28" s="432" t="s">
        <v>165</v>
      </c>
      <c r="D28" s="342"/>
      <c r="E28" s="79"/>
      <c r="F28" s="80"/>
      <c r="G28" s="3"/>
    </row>
    <row r="30" spans="1:7">
      <c r="A30" s="3"/>
      <c r="B30" s="3"/>
      <c r="C30" s="81" t="s">
        <v>30</v>
      </c>
      <c r="D30" s="79" t="s">
        <v>82</v>
      </c>
      <c r="E30" s="3"/>
      <c r="F30" s="79" t="s">
        <v>84</v>
      </c>
      <c r="G30" s="3"/>
    </row>
    <row r="31" spans="1:7">
      <c r="A31" s="3"/>
      <c r="B31" s="3"/>
      <c r="C31" s="433">
        <f>D27</f>
        <v>1.56</v>
      </c>
      <c r="D31" s="433">
        <f>F24</f>
        <v>0.1143</v>
      </c>
      <c r="E31" s="433"/>
      <c r="F31" s="433">
        <f>ROUND(C31*D31,4)</f>
        <v>0.17829999999999999</v>
      </c>
      <c r="G31" s="3"/>
    </row>
    <row r="32" spans="1:7">
      <c r="A32" s="3"/>
      <c r="B32" s="3"/>
      <c r="C32" s="81"/>
      <c r="D32" s="79"/>
      <c r="E32" s="3"/>
      <c r="F32" s="79"/>
      <c r="G32" s="3"/>
    </row>
    <row r="34" spans="1:7" ht="15">
      <c r="B34" s="78" t="s">
        <v>153</v>
      </c>
    </row>
    <row r="36" spans="1:7" ht="15">
      <c r="C36" s="78" t="s">
        <v>166</v>
      </c>
      <c r="D36" s="441">
        <f>F15</f>
        <v>95000</v>
      </c>
    </row>
    <row r="37" spans="1:7">
      <c r="A37" s="3"/>
      <c r="B37" s="3"/>
      <c r="C37" s="3" t="s">
        <v>167</v>
      </c>
      <c r="D37" s="335">
        <f>G15</f>
        <v>1890000</v>
      </c>
      <c r="E37" s="79" t="s">
        <v>92</v>
      </c>
      <c r="F37" s="433">
        <f>ROUND(D36/D37,4)</f>
        <v>5.0299999999999997E-2</v>
      </c>
      <c r="G37" s="3"/>
    </row>
  </sheetData>
  <phoneticPr fontId="33" type="noConversion"/>
  <pageMargins left="0.3" right="0.5" top="0.4" bottom="0.5"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53"/>
  <sheetViews>
    <sheetView showOutlineSymbols="0" view="pageBreakPreview" zoomScaleNormal="95" workbookViewId="0">
      <pane xSplit="7" ySplit="9" topLeftCell="H10" activePane="bottomRight" state="frozen"/>
      <selection pane="topRight" activeCell="H1" sqref="H1"/>
      <selection pane="bottomLeft" activeCell="A10" sqref="A10"/>
      <selection pane="bottomRight" activeCell="B2" sqref="B2"/>
    </sheetView>
  </sheetViews>
  <sheetFormatPr defaultColWidth="5.6640625" defaultRowHeight="12.75"/>
  <cols>
    <col min="1" max="1" width="2.6640625" style="2" customWidth="1"/>
    <col min="2" max="2" width="10.6640625" style="2" customWidth="1"/>
    <col min="3" max="3" width="5.21875" style="2" customWidth="1"/>
    <col min="4" max="5" width="6.109375" style="2" customWidth="1"/>
    <col min="6" max="6" width="6.21875" style="2" customWidth="1"/>
    <col min="7" max="7" width="6.6640625" style="2" customWidth="1"/>
    <col min="8" max="13" width="5.6640625" style="2" customWidth="1"/>
    <col min="14" max="14" width="5.33203125" style="2" customWidth="1"/>
    <col min="15" max="16" width="5.6640625" style="2" customWidth="1"/>
    <col min="17" max="17" width="5.88671875" style="2" customWidth="1"/>
    <col min="18" max="19" width="5.6640625" style="2" customWidth="1"/>
    <col min="20" max="16384" width="5.6640625" style="2"/>
  </cols>
  <sheetData>
    <row r="1" spans="1:29" ht="15.75">
      <c r="A1" s="30"/>
      <c r="B1" s="31" t="s">
        <v>429</v>
      </c>
      <c r="C1" s="32"/>
      <c r="D1" s="31"/>
      <c r="E1" s="31"/>
      <c r="F1" s="31"/>
      <c r="G1" s="31"/>
      <c r="H1" s="31"/>
      <c r="I1" s="31"/>
      <c r="J1" s="31"/>
      <c r="K1" s="31"/>
      <c r="L1" s="31"/>
      <c r="M1" s="31"/>
      <c r="N1" s="31"/>
      <c r="O1" s="31"/>
      <c r="P1" s="31"/>
      <c r="Q1" s="31"/>
      <c r="R1" s="31"/>
      <c r="S1" s="422"/>
      <c r="T1" s="3"/>
      <c r="U1" s="3"/>
      <c r="V1" s="3"/>
      <c r="W1" s="3"/>
      <c r="X1" s="3"/>
      <c r="Y1" s="3"/>
      <c r="Z1" s="3"/>
      <c r="AA1" s="3"/>
      <c r="AB1" s="3"/>
      <c r="AC1" s="3"/>
    </row>
    <row r="2" spans="1:29">
      <c r="A2" s="3"/>
      <c r="B2" s="32" t="s">
        <v>174</v>
      </c>
      <c r="C2" s="32"/>
      <c r="D2" s="32"/>
      <c r="E2" s="32"/>
      <c r="F2" s="32"/>
      <c r="G2" s="32"/>
      <c r="H2" s="32"/>
      <c r="I2" s="32"/>
      <c r="J2" s="32"/>
      <c r="K2" s="32"/>
      <c r="L2" s="32"/>
      <c r="M2" s="32"/>
      <c r="N2" s="32"/>
      <c r="O2" s="32"/>
      <c r="P2" s="32"/>
      <c r="Q2" s="32"/>
      <c r="R2" s="32"/>
      <c r="S2" s="422"/>
      <c r="T2" s="3"/>
      <c r="U2" s="3"/>
      <c r="V2" s="3"/>
      <c r="W2" s="3"/>
      <c r="X2" s="3"/>
      <c r="Y2" s="3"/>
      <c r="Z2" s="3"/>
      <c r="AA2" s="3"/>
      <c r="AB2" s="3"/>
      <c r="AC2" s="3"/>
    </row>
    <row r="3" spans="1:29">
      <c r="A3" s="3"/>
      <c r="B3" s="3"/>
      <c r="C3" s="3"/>
      <c r="D3" s="3"/>
      <c r="E3" s="3"/>
      <c r="F3" s="3"/>
      <c r="G3" s="3"/>
      <c r="H3" s="3"/>
      <c r="I3" s="3"/>
      <c r="J3" s="3"/>
      <c r="K3" s="3"/>
      <c r="L3" s="3"/>
      <c r="M3" s="3"/>
      <c r="N3" s="3"/>
      <c r="O3" s="3"/>
      <c r="P3" s="3"/>
      <c r="Q3" s="3"/>
      <c r="R3" s="3"/>
      <c r="S3" s="423"/>
      <c r="T3" s="3"/>
      <c r="U3" s="3"/>
      <c r="V3" s="3"/>
      <c r="W3" s="3"/>
      <c r="X3" s="3"/>
      <c r="Y3" s="3"/>
      <c r="Z3" s="3"/>
      <c r="AA3" s="3"/>
      <c r="AB3" s="3"/>
      <c r="AC3" s="3"/>
    </row>
    <row r="4" spans="1:29">
      <c r="A4" s="13"/>
      <c r="B4" s="12"/>
      <c r="C4" s="12"/>
      <c r="D4" s="35" t="s">
        <v>192</v>
      </c>
      <c r="E4" s="36"/>
      <c r="F4" s="36"/>
      <c r="G4" s="36"/>
      <c r="H4" s="35" t="s">
        <v>97</v>
      </c>
      <c r="I4" s="36"/>
      <c r="J4" s="36"/>
      <c r="K4" s="36"/>
      <c r="L4" s="35" t="s">
        <v>107</v>
      </c>
      <c r="M4" s="36"/>
      <c r="N4" s="36"/>
      <c r="O4" s="36"/>
      <c r="P4" s="35" t="s">
        <v>109</v>
      </c>
      <c r="Q4" s="36"/>
      <c r="R4" s="36"/>
      <c r="S4" s="391"/>
      <c r="T4" s="300"/>
      <c r="U4" s="3"/>
      <c r="V4" s="3"/>
      <c r="W4" s="3"/>
      <c r="X4" s="3"/>
      <c r="Y4" s="3"/>
      <c r="Z4" s="3"/>
      <c r="AA4" s="3"/>
      <c r="AB4" s="3"/>
      <c r="AC4" s="3"/>
    </row>
    <row r="5" spans="1:29">
      <c r="A5" s="27"/>
      <c r="B5" s="39" t="s">
        <v>175</v>
      </c>
      <c r="C5" s="39"/>
      <c r="D5" s="40"/>
      <c r="E5" s="35" t="s">
        <v>100</v>
      </c>
      <c r="F5" s="36"/>
      <c r="G5" s="36"/>
      <c r="H5" s="40"/>
      <c r="I5" s="35" t="s">
        <v>100</v>
      </c>
      <c r="J5" s="36"/>
      <c r="K5" s="36"/>
      <c r="L5" s="40"/>
      <c r="M5" s="35" t="s">
        <v>100</v>
      </c>
      <c r="N5" s="36"/>
      <c r="O5" s="36"/>
      <c r="P5" s="40"/>
      <c r="Q5" s="35" t="s">
        <v>100</v>
      </c>
      <c r="R5" s="36"/>
      <c r="S5" s="391"/>
      <c r="T5" s="300"/>
      <c r="U5" s="3"/>
      <c r="V5" s="3"/>
      <c r="W5" s="3"/>
      <c r="X5" s="3"/>
      <c r="Y5" s="3"/>
      <c r="Z5" s="3"/>
      <c r="AA5" s="3"/>
      <c r="AB5" s="3"/>
      <c r="AC5" s="3"/>
    </row>
    <row r="6" spans="1:29">
      <c r="A6" s="27"/>
      <c r="B6" s="3"/>
      <c r="C6" s="3"/>
      <c r="D6" s="41"/>
      <c r="E6" s="35" t="s">
        <v>101</v>
      </c>
      <c r="F6" s="36"/>
      <c r="G6" s="35" t="s">
        <v>104</v>
      </c>
      <c r="H6" s="41"/>
      <c r="I6" s="35" t="s">
        <v>101</v>
      </c>
      <c r="J6" s="36"/>
      <c r="K6" s="35" t="s">
        <v>104</v>
      </c>
      <c r="L6" s="41"/>
      <c r="M6" s="35" t="s">
        <v>101</v>
      </c>
      <c r="N6" s="36"/>
      <c r="O6" s="35" t="s">
        <v>104</v>
      </c>
      <c r="P6" s="41"/>
      <c r="Q6" s="35" t="s">
        <v>101</v>
      </c>
      <c r="R6" s="36"/>
      <c r="S6" s="392" t="s">
        <v>104</v>
      </c>
      <c r="T6" s="300"/>
      <c r="U6" s="3"/>
      <c r="V6" s="3"/>
      <c r="W6" s="3"/>
      <c r="X6" s="3"/>
      <c r="Y6" s="3"/>
      <c r="Z6" s="3"/>
      <c r="AA6" s="3"/>
      <c r="AB6" s="3"/>
      <c r="AC6" s="3"/>
    </row>
    <row r="7" spans="1:29" ht="25.5">
      <c r="A7" s="27"/>
      <c r="B7" s="3"/>
      <c r="C7" s="3"/>
      <c r="D7" s="42" t="s">
        <v>98</v>
      </c>
      <c r="E7" s="361" t="s">
        <v>194</v>
      </c>
      <c r="F7" s="43" t="s">
        <v>43</v>
      </c>
      <c r="G7" s="41" t="s">
        <v>105</v>
      </c>
      <c r="H7" s="42" t="s">
        <v>98</v>
      </c>
      <c r="I7" s="43" t="s">
        <v>194</v>
      </c>
      <c r="J7" s="43" t="s">
        <v>43</v>
      </c>
      <c r="K7" s="41" t="s">
        <v>105</v>
      </c>
      <c r="L7" s="42" t="s">
        <v>98</v>
      </c>
      <c r="M7" s="43" t="s">
        <v>194</v>
      </c>
      <c r="N7" s="43" t="s">
        <v>43</v>
      </c>
      <c r="O7" s="41" t="s">
        <v>105</v>
      </c>
      <c r="P7" s="42" t="s">
        <v>98</v>
      </c>
      <c r="Q7" s="43" t="s">
        <v>194</v>
      </c>
      <c r="R7" s="43" t="s">
        <v>43</v>
      </c>
      <c r="S7" s="393" t="s">
        <v>105</v>
      </c>
      <c r="T7" s="300"/>
      <c r="U7" s="3"/>
      <c r="V7" s="3"/>
      <c r="W7" s="3"/>
      <c r="X7" s="3"/>
      <c r="Y7" s="3"/>
      <c r="Z7" s="3"/>
      <c r="AA7" s="3"/>
      <c r="AB7" s="3"/>
      <c r="AC7" s="3"/>
    </row>
    <row r="8" spans="1:29">
      <c r="A8" s="44" t="s">
        <v>170</v>
      </c>
      <c r="B8" s="36"/>
      <c r="C8" s="36"/>
      <c r="D8" s="40" t="s">
        <v>30</v>
      </c>
      <c r="E8" s="46" t="s">
        <v>82</v>
      </c>
      <c r="F8" s="46" t="s">
        <v>93</v>
      </c>
      <c r="G8" s="46" t="s">
        <v>34</v>
      </c>
      <c r="H8" s="40" t="s">
        <v>88</v>
      </c>
      <c r="I8" s="46" t="s">
        <v>28</v>
      </c>
      <c r="J8" s="46" t="s">
        <v>196</v>
      </c>
      <c r="K8" s="46" t="s">
        <v>99</v>
      </c>
      <c r="L8" s="40" t="s">
        <v>103</v>
      </c>
      <c r="M8" s="46" t="s">
        <v>26</v>
      </c>
      <c r="N8" s="46" t="s">
        <v>106</v>
      </c>
      <c r="O8" s="46" t="s">
        <v>108</v>
      </c>
      <c r="P8" s="40" t="s">
        <v>29</v>
      </c>
      <c r="Q8" s="46" t="s">
        <v>33</v>
      </c>
      <c r="R8" s="46" t="s">
        <v>32</v>
      </c>
      <c r="S8" s="411" t="s">
        <v>110</v>
      </c>
      <c r="T8" s="300"/>
      <c r="U8" s="3"/>
      <c r="V8" s="3"/>
      <c r="W8" s="3"/>
      <c r="X8" s="3"/>
      <c r="Y8" s="3"/>
      <c r="Z8" s="3"/>
      <c r="AA8" s="3"/>
      <c r="AB8" s="3"/>
      <c r="AC8" s="3"/>
    </row>
    <row r="9" spans="1:29">
      <c r="A9" s="13"/>
      <c r="B9" s="13" t="s">
        <v>176</v>
      </c>
      <c r="C9" s="12"/>
      <c r="D9" s="82"/>
      <c r="E9" s="83"/>
      <c r="F9" s="83"/>
      <c r="G9" s="83"/>
      <c r="H9" s="84"/>
      <c r="I9" s="85"/>
      <c r="J9" s="85"/>
      <c r="K9" s="85"/>
      <c r="L9" s="84"/>
      <c r="M9" s="85"/>
      <c r="N9" s="85"/>
      <c r="O9" s="85"/>
      <c r="P9" s="84"/>
      <c r="Q9" s="85"/>
      <c r="R9" s="85"/>
      <c r="S9" s="418"/>
      <c r="T9" s="300"/>
      <c r="U9" s="3"/>
      <c r="V9" s="3"/>
      <c r="W9" s="3"/>
      <c r="X9" s="3"/>
      <c r="Y9" s="3"/>
      <c r="Z9" s="3"/>
      <c r="AA9" s="3"/>
      <c r="AB9" s="3"/>
      <c r="AC9" s="3"/>
    </row>
    <row r="10" spans="1:29">
      <c r="A10" s="27">
        <v>1</v>
      </c>
      <c r="B10" s="27" t="s">
        <v>151</v>
      </c>
      <c r="C10" s="3"/>
      <c r="D10" s="47">
        <f t="shared" ref="D10:G11" si="0">ROUND(H10+L10+P10,0)</f>
        <v>0</v>
      </c>
      <c r="E10" s="56">
        <f t="shared" si="0"/>
        <v>0</v>
      </c>
      <c r="F10" s="56">
        <f t="shared" si="0"/>
        <v>197560</v>
      </c>
      <c r="G10" s="56">
        <f t="shared" si="0"/>
        <v>131291</v>
      </c>
      <c r="H10" s="47">
        <f>Personnel!I50</f>
        <v>0</v>
      </c>
      <c r="I10" s="56">
        <f>Personnel!J50</f>
        <v>0</v>
      </c>
      <c r="J10" s="56">
        <f>Personnel!K50</f>
        <v>63916.666666666672</v>
      </c>
      <c r="K10" s="56">
        <f>Personnel!L50</f>
        <v>42900</v>
      </c>
      <c r="L10" s="47">
        <f>Personnel!M50</f>
        <v>0</v>
      </c>
      <c r="M10" s="56">
        <f>Personnel!N50</f>
        <v>0</v>
      </c>
      <c r="N10" s="56">
        <f>Personnel!O50</f>
        <v>65834.166666666657</v>
      </c>
      <c r="O10" s="56">
        <f>Personnel!P50</f>
        <v>43758</v>
      </c>
      <c r="P10" s="47">
        <f>Personnel!Q50</f>
        <v>0</v>
      </c>
      <c r="Q10" s="56">
        <f>Personnel!R50</f>
        <v>0</v>
      </c>
      <c r="R10" s="56">
        <f>Personnel!S50</f>
        <v>67809.191666666666</v>
      </c>
      <c r="S10" s="414">
        <f>Personnel!T50</f>
        <v>44633.159999999996</v>
      </c>
      <c r="T10" s="300"/>
      <c r="U10" s="3"/>
      <c r="V10" s="3"/>
      <c r="W10" s="3"/>
      <c r="X10" s="3"/>
      <c r="Y10" s="3"/>
      <c r="Z10" s="3"/>
      <c r="AA10" s="3"/>
      <c r="AB10" s="3"/>
      <c r="AC10" s="3"/>
    </row>
    <row r="11" spans="1:29">
      <c r="A11" s="27">
        <v>2</v>
      </c>
      <c r="B11" s="27" t="s">
        <v>177</v>
      </c>
      <c r="C11" s="3"/>
      <c r="D11" s="47">
        <f t="shared" si="0"/>
        <v>64773</v>
      </c>
      <c r="E11" s="56">
        <f t="shared" si="0"/>
        <v>0</v>
      </c>
      <c r="F11" s="56">
        <f t="shared" si="0"/>
        <v>137878</v>
      </c>
      <c r="G11" s="56">
        <f t="shared" si="0"/>
        <v>49167</v>
      </c>
      <c r="H11" s="47">
        <f>Personnel!I52</f>
        <v>12500</v>
      </c>
      <c r="I11" s="56">
        <f>Personnel!J52</f>
        <v>0</v>
      </c>
      <c r="J11" s="56">
        <f>Personnel!K52</f>
        <v>33333.333333333328</v>
      </c>
      <c r="K11" s="56">
        <f>Personnel!L52</f>
        <v>0</v>
      </c>
      <c r="L11" s="47">
        <f>Personnel!M52</f>
        <v>25750</v>
      </c>
      <c r="M11" s="56">
        <f>Personnel!N52</f>
        <v>0</v>
      </c>
      <c r="N11" s="56">
        <f>Personnel!O52</f>
        <v>51500</v>
      </c>
      <c r="O11" s="56">
        <f>Personnel!P52</f>
        <v>0</v>
      </c>
      <c r="P11" s="47">
        <f>Personnel!Q52</f>
        <v>26522.5</v>
      </c>
      <c r="Q11" s="56">
        <f>Personnel!R52</f>
        <v>0</v>
      </c>
      <c r="R11" s="56">
        <f>Personnel!S52</f>
        <v>53045</v>
      </c>
      <c r="S11" s="414">
        <f>Personnel!T52</f>
        <v>49166.666666666664</v>
      </c>
      <c r="T11" s="300"/>
      <c r="U11" s="3"/>
      <c r="V11" s="3"/>
      <c r="W11" s="3"/>
      <c r="X11" s="3"/>
      <c r="Y11" s="3"/>
      <c r="Z11" s="3"/>
      <c r="AA11" s="3"/>
      <c r="AB11" s="3"/>
      <c r="AC11" s="3"/>
    </row>
    <row r="12" spans="1:29">
      <c r="A12" s="27">
        <v>3</v>
      </c>
      <c r="B12" s="27" t="s">
        <v>38</v>
      </c>
      <c r="C12" s="3"/>
      <c r="D12" s="49">
        <f>H12+L12+P12</f>
        <v>64772.5</v>
      </c>
      <c r="E12" s="50">
        <f>I12+M12+Q12</f>
        <v>0</v>
      </c>
      <c r="F12" s="50">
        <f>J12+N12+R12</f>
        <v>335438.35833333334</v>
      </c>
      <c r="G12" s="50">
        <f>K12+O12+S12</f>
        <v>180457.82666666666</v>
      </c>
      <c r="H12" s="49">
        <f t="shared" ref="H12:S12" si="1">SUM(H10:H11)</f>
        <v>12500</v>
      </c>
      <c r="I12" s="50">
        <f t="shared" si="1"/>
        <v>0</v>
      </c>
      <c r="J12" s="50">
        <f t="shared" si="1"/>
        <v>97250</v>
      </c>
      <c r="K12" s="50">
        <f t="shared" si="1"/>
        <v>42900</v>
      </c>
      <c r="L12" s="49">
        <f t="shared" si="1"/>
        <v>25750</v>
      </c>
      <c r="M12" s="50">
        <f t="shared" si="1"/>
        <v>0</v>
      </c>
      <c r="N12" s="50">
        <f t="shared" si="1"/>
        <v>117334.16666666666</v>
      </c>
      <c r="O12" s="50">
        <f t="shared" si="1"/>
        <v>43758</v>
      </c>
      <c r="P12" s="49">
        <f t="shared" si="1"/>
        <v>26522.5</v>
      </c>
      <c r="Q12" s="50">
        <f t="shared" si="1"/>
        <v>0</v>
      </c>
      <c r="R12" s="50">
        <f t="shared" si="1"/>
        <v>120854.19166666667</v>
      </c>
      <c r="S12" s="415">
        <f t="shared" si="1"/>
        <v>93799.82666666666</v>
      </c>
      <c r="T12" s="300"/>
      <c r="U12" s="3"/>
      <c r="V12" s="3"/>
      <c r="W12" s="3"/>
      <c r="X12" s="3"/>
      <c r="Y12" s="3"/>
      <c r="Z12" s="3"/>
      <c r="AA12" s="3"/>
      <c r="AB12" s="3"/>
      <c r="AC12" s="3"/>
    </row>
    <row r="13" spans="1:29" ht="9" customHeight="1">
      <c r="A13" s="27"/>
      <c r="B13" s="27"/>
      <c r="C13" s="3"/>
      <c r="D13" s="47"/>
      <c r="E13" s="56"/>
      <c r="F13" s="56"/>
      <c r="G13" s="56"/>
      <c r="H13" s="47"/>
      <c r="I13" s="56"/>
      <c r="J13" s="56"/>
      <c r="K13" s="56"/>
      <c r="L13" s="47"/>
      <c r="M13" s="56"/>
      <c r="N13" s="56"/>
      <c r="O13" s="56"/>
      <c r="P13" s="47"/>
      <c r="Q13" s="56"/>
      <c r="R13" s="56"/>
      <c r="S13" s="414"/>
      <c r="T13" s="300"/>
      <c r="U13" s="3"/>
      <c r="V13" s="3"/>
      <c r="W13" s="3"/>
      <c r="X13" s="3"/>
      <c r="Y13" s="3"/>
      <c r="Z13" s="3"/>
      <c r="AA13" s="3"/>
      <c r="AB13" s="3"/>
      <c r="AC13" s="3"/>
    </row>
    <row r="14" spans="1:29">
      <c r="A14" s="86"/>
      <c r="B14" s="86" t="s">
        <v>178</v>
      </c>
      <c r="C14" s="3"/>
      <c r="D14" s="47"/>
      <c r="E14" s="56"/>
      <c r="F14" s="56"/>
      <c r="G14" s="56"/>
      <c r="H14" s="47"/>
      <c r="I14" s="56"/>
      <c r="J14" s="56"/>
      <c r="K14" s="56"/>
      <c r="L14" s="47"/>
      <c r="M14" s="56"/>
      <c r="N14" s="56"/>
      <c r="O14" s="56"/>
      <c r="P14" s="47"/>
      <c r="Q14" s="56"/>
      <c r="R14" s="56"/>
      <c r="S14" s="414"/>
      <c r="T14" s="300"/>
      <c r="U14" s="3"/>
      <c r="V14" s="3"/>
      <c r="W14" s="3"/>
      <c r="X14" s="3"/>
      <c r="Y14" s="3"/>
      <c r="Z14" s="3"/>
      <c r="AA14" s="3"/>
      <c r="AB14" s="3"/>
      <c r="AC14" s="3"/>
    </row>
    <row r="15" spans="1:29">
      <c r="A15" s="86">
        <v>4</v>
      </c>
      <c r="B15" s="27" t="s">
        <v>179</v>
      </c>
      <c r="C15" s="442">
        <f>'Fringe Indirect'!F24</f>
        <v>0.1143</v>
      </c>
      <c r="D15" s="47">
        <f t="shared" ref="D15:G16" si="2">ROUND(H15+L15+P15,0)</f>
        <v>0</v>
      </c>
      <c r="E15" s="56">
        <f t="shared" si="2"/>
        <v>0</v>
      </c>
      <c r="F15" s="56">
        <f t="shared" si="2"/>
        <v>22581</v>
      </c>
      <c r="G15" s="56">
        <f t="shared" si="2"/>
        <v>15007</v>
      </c>
      <c r="H15" s="47">
        <f t="shared" ref="H15:S15" si="3">$C15*H10</f>
        <v>0</v>
      </c>
      <c r="I15" s="56">
        <f t="shared" si="3"/>
        <v>0</v>
      </c>
      <c r="J15" s="56">
        <f t="shared" si="3"/>
        <v>7305.6750000000002</v>
      </c>
      <c r="K15" s="56">
        <f t="shared" si="3"/>
        <v>4903.47</v>
      </c>
      <c r="L15" s="47">
        <f t="shared" si="3"/>
        <v>0</v>
      </c>
      <c r="M15" s="56">
        <f t="shared" si="3"/>
        <v>0</v>
      </c>
      <c r="N15" s="56">
        <f t="shared" si="3"/>
        <v>7524.8452499999985</v>
      </c>
      <c r="O15" s="56">
        <f t="shared" si="3"/>
        <v>5001.5393999999997</v>
      </c>
      <c r="P15" s="47">
        <f t="shared" si="3"/>
        <v>0</v>
      </c>
      <c r="Q15" s="56">
        <f t="shared" si="3"/>
        <v>0</v>
      </c>
      <c r="R15" s="56">
        <f t="shared" si="3"/>
        <v>7750.5906075000003</v>
      </c>
      <c r="S15" s="414">
        <f t="shared" si="3"/>
        <v>5101.5701879999997</v>
      </c>
      <c r="T15" s="300"/>
      <c r="U15" s="3"/>
      <c r="V15" s="3"/>
      <c r="W15" s="3"/>
      <c r="X15" s="3"/>
      <c r="Y15" s="3"/>
      <c r="Z15" s="3"/>
      <c r="AA15" s="3"/>
      <c r="AB15" s="3"/>
      <c r="AC15" s="3"/>
    </row>
    <row r="16" spans="1:29">
      <c r="A16" s="27">
        <v>5</v>
      </c>
      <c r="B16" s="27" t="s">
        <v>180</v>
      </c>
      <c r="C16" s="442">
        <f>'Fringe Indirect'!F31</f>
        <v>0.17829999999999999</v>
      </c>
      <c r="D16" s="47">
        <f t="shared" si="2"/>
        <v>11549</v>
      </c>
      <c r="E16" s="56">
        <f t="shared" si="2"/>
        <v>0</v>
      </c>
      <c r="F16" s="56">
        <f t="shared" si="2"/>
        <v>24584</v>
      </c>
      <c r="G16" s="56">
        <f t="shared" si="2"/>
        <v>8766</v>
      </c>
      <c r="H16" s="47">
        <f t="shared" ref="H16:S16" si="4">$C16*H11</f>
        <v>2228.75</v>
      </c>
      <c r="I16" s="56">
        <f t="shared" si="4"/>
        <v>0</v>
      </c>
      <c r="J16" s="56">
        <f t="shared" si="4"/>
        <v>5943.3333333333321</v>
      </c>
      <c r="K16" s="56">
        <f t="shared" si="4"/>
        <v>0</v>
      </c>
      <c r="L16" s="47">
        <f t="shared" si="4"/>
        <v>4591.2249999999995</v>
      </c>
      <c r="M16" s="56">
        <f t="shared" si="4"/>
        <v>0</v>
      </c>
      <c r="N16" s="56">
        <f t="shared" si="4"/>
        <v>9182.4499999999989</v>
      </c>
      <c r="O16" s="56">
        <f t="shared" si="4"/>
        <v>0</v>
      </c>
      <c r="P16" s="47">
        <f t="shared" si="4"/>
        <v>4728.9617499999995</v>
      </c>
      <c r="Q16" s="56">
        <f t="shared" si="4"/>
        <v>0</v>
      </c>
      <c r="R16" s="56">
        <f t="shared" si="4"/>
        <v>9457.923499999999</v>
      </c>
      <c r="S16" s="414">
        <f t="shared" si="4"/>
        <v>8766.4166666666661</v>
      </c>
      <c r="T16" s="300"/>
      <c r="U16" s="3"/>
      <c r="V16" s="3"/>
      <c r="W16" s="3"/>
      <c r="X16" s="3"/>
      <c r="Y16" s="3"/>
      <c r="Z16" s="3"/>
      <c r="AA16" s="3"/>
      <c r="AB16" s="3"/>
      <c r="AC16" s="3"/>
    </row>
    <row r="17" spans="1:29">
      <c r="A17" s="27">
        <v>6</v>
      </c>
      <c r="B17" s="27" t="s">
        <v>38</v>
      </c>
      <c r="C17" s="88"/>
      <c r="D17" s="49">
        <f>H17+L17+P17</f>
        <v>11548.936749999999</v>
      </c>
      <c r="E17" s="50">
        <f>I17+M17+Q17</f>
        <v>0</v>
      </c>
      <c r="F17" s="50">
        <f>J17+N17+R17</f>
        <v>47164.817690833326</v>
      </c>
      <c r="G17" s="50">
        <f>K17+O17+S17</f>
        <v>23772.996254666665</v>
      </c>
      <c r="H17" s="49">
        <f t="shared" ref="H17:S17" si="5">SUM(H15:H16)</f>
        <v>2228.75</v>
      </c>
      <c r="I17" s="50">
        <f t="shared" si="5"/>
        <v>0</v>
      </c>
      <c r="J17" s="50">
        <f t="shared" si="5"/>
        <v>13249.008333333331</v>
      </c>
      <c r="K17" s="50">
        <f t="shared" si="5"/>
        <v>4903.47</v>
      </c>
      <c r="L17" s="49">
        <f t="shared" si="5"/>
        <v>4591.2249999999995</v>
      </c>
      <c r="M17" s="50">
        <f t="shared" si="5"/>
        <v>0</v>
      </c>
      <c r="N17" s="50">
        <f t="shared" si="5"/>
        <v>16707.295249999996</v>
      </c>
      <c r="O17" s="50">
        <f t="shared" si="5"/>
        <v>5001.5393999999997</v>
      </c>
      <c r="P17" s="49">
        <f t="shared" si="5"/>
        <v>4728.9617499999995</v>
      </c>
      <c r="Q17" s="50">
        <f t="shared" si="5"/>
        <v>0</v>
      </c>
      <c r="R17" s="50">
        <f t="shared" si="5"/>
        <v>17208.514107499999</v>
      </c>
      <c r="S17" s="415">
        <f t="shared" si="5"/>
        <v>13867.986854666666</v>
      </c>
      <c r="T17" s="300"/>
      <c r="U17" s="3"/>
      <c r="V17" s="3"/>
      <c r="W17" s="3"/>
      <c r="X17" s="3"/>
      <c r="Y17" s="3"/>
      <c r="Z17" s="3"/>
      <c r="AA17" s="3"/>
      <c r="AB17" s="3"/>
      <c r="AC17" s="3"/>
    </row>
    <row r="18" spans="1:29" ht="8.25" customHeight="1">
      <c r="A18" s="27"/>
      <c r="B18" s="27"/>
      <c r="C18" s="89"/>
      <c r="D18" s="47"/>
      <c r="E18" s="56"/>
      <c r="F18" s="56"/>
      <c r="G18" s="56"/>
      <c r="H18" s="47"/>
      <c r="I18" s="56"/>
      <c r="J18" s="56"/>
      <c r="K18" s="56"/>
      <c r="L18" s="47"/>
      <c r="M18" s="56"/>
      <c r="N18" s="56"/>
      <c r="O18" s="56"/>
      <c r="P18" s="47"/>
      <c r="Q18" s="56"/>
      <c r="R18" s="56"/>
      <c r="S18" s="414"/>
      <c r="T18" s="300"/>
      <c r="U18" s="3"/>
      <c r="V18" s="3"/>
      <c r="W18" s="3"/>
      <c r="X18" s="3"/>
      <c r="Y18" s="3"/>
      <c r="Z18" s="3"/>
      <c r="AA18" s="3"/>
      <c r="AB18" s="3"/>
      <c r="AC18" s="3"/>
    </row>
    <row r="19" spans="1:29">
      <c r="A19" s="27"/>
      <c r="B19" s="27" t="s">
        <v>181</v>
      </c>
      <c r="C19" s="3"/>
      <c r="D19" s="47"/>
      <c r="E19" s="56"/>
      <c r="F19" s="56"/>
      <c r="G19" s="56"/>
      <c r="H19" s="47"/>
      <c r="I19" s="56"/>
      <c r="J19" s="56"/>
      <c r="K19" s="56"/>
      <c r="L19" s="47"/>
      <c r="M19" s="56"/>
      <c r="N19" s="56"/>
      <c r="O19" s="56"/>
      <c r="P19" s="47"/>
      <c r="Q19" s="56"/>
      <c r="R19" s="56"/>
      <c r="S19" s="414"/>
      <c r="T19" s="300"/>
      <c r="U19" s="3"/>
      <c r="V19" s="3"/>
      <c r="W19" s="3"/>
      <c r="X19" s="3"/>
      <c r="Y19" s="3"/>
      <c r="Z19" s="3"/>
      <c r="AA19" s="3"/>
      <c r="AB19" s="3"/>
      <c r="AC19" s="3"/>
    </row>
    <row r="20" spans="1:29">
      <c r="A20" s="27">
        <v>7</v>
      </c>
      <c r="B20" s="27" t="s">
        <v>151</v>
      </c>
      <c r="C20" s="3"/>
      <c r="D20" s="47">
        <f>ROUND(H20+L20+P20,0)</f>
        <v>6431</v>
      </c>
      <c r="E20" s="56">
        <f>ROUND(I20+M20+Q20,0)</f>
        <v>0</v>
      </c>
      <c r="F20" s="56">
        <f>ROUND(J20+N20+R20,0)</f>
        <v>10250</v>
      </c>
      <c r="G20" s="56">
        <f>ROUND(K20+O20+S20,0)</f>
        <v>1428</v>
      </c>
      <c r="H20" s="47">
        <f>'Activity Calc'!L88</f>
        <v>2391</v>
      </c>
      <c r="I20" s="56">
        <f>'Activity Calc'!M88</f>
        <v>0</v>
      </c>
      <c r="J20" s="56">
        <f>'Activity Calc'!N88</f>
        <v>3805</v>
      </c>
      <c r="K20" s="56">
        <f>'Activity Calc'!O88</f>
        <v>0</v>
      </c>
      <c r="L20" s="47">
        <f>'Activity Calc'!P88</f>
        <v>2020</v>
      </c>
      <c r="M20" s="56">
        <f>'Activity Calc'!Q88</f>
        <v>0</v>
      </c>
      <c r="N20" s="56">
        <f>'Activity Calc'!R88</f>
        <v>6445</v>
      </c>
      <c r="O20" s="56">
        <f>'Activity Calc'!S88</f>
        <v>714</v>
      </c>
      <c r="P20" s="47">
        <f>'Activity Calc'!T88</f>
        <v>2020</v>
      </c>
      <c r="Q20" s="56">
        <f>'Activity Calc'!U88</f>
        <v>0</v>
      </c>
      <c r="R20" s="56">
        <f>'Activity Calc'!V88</f>
        <v>0</v>
      </c>
      <c r="S20" s="414">
        <f>'Activity Calc'!W88</f>
        <v>714</v>
      </c>
      <c r="T20" s="300"/>
      <c r="U20" s="3"/>
      <c r="V20" s="3"/>
      <c r="W20" s="3"/>
      <c r="X20" s="3"/>
      <c r="Y20" s="3"/>
      <c r="Z20" s="3"/>
      <c r="AA20" s="3"/>
      <c r="AB20" s="3"/>
      <c r="AC20" s="3"/>
    </row>
    <row r="21" spans="1:29">
      <c r="A21" s="27">
        <v>8</v>
      </c>
      <c r="B21" s="27" t="s">
        <v>177</v>
      </c>
      <c r="C21" s="3"/>
      <c r="D21" s="47">
        <f>H21+L21+P21</f>
        <v>47146</v>
      </c>
      <c r="E21" s="56">
        <f>ROUND(I21+M21+Q21,0)</f>
        <v>0</v>
      </c>
      <c r="F21" s="56">
        <f>ROUND(J21+N21+R21,0)</f>
        <v>0</v>
      </c>
      <c r="G21" s="56">
        <f>ROUND(K21+O21+S21,0)</f>
        <v>8650</v>
      </c>
      <c r="H21" s="47">
        <f>'Activity Calc'!L89</f>
        <v>12066</v>
      </c>
      <c r="I21" s="56">
        <f>'Activity Calc'!M89</f>
        <v>0</v>
      </c>
      <c r="J21" s="56">
        <f>'Activity Calc'!N89</f>
        <v>0</v>
      </c>
      <c r="K21" s="56">
        <f>'Activity Calc'!O89</f>
        <v>1872</v>
      </c>
      <c r="L21" s="47">
        <f>'Activity Calc'!P89</f>
        <v>24060</v>
      </c>
      <c r="M21" s="56">
        <f>'Activity Calc'!Q89</f>
        <v>0</v>
      </c>
      <c r="N21" s="56">
        <f>'Activity Calc'!R89</f>
        <v>0</v>
      </c>
      <c r="O21" s="56">
        <f>'Activity Calc'!S89</f>
        <v>1212</v>
      </c>
      <c r="P21" s="47">
        <f>'Activity Calc'!T89</f>
        <v>11020</v>
      </c>
      <c r="Q21" s="56">
        <f>'Activity Calc'!U89</f>
        <v>0</v>
      </c>
      <c r="R21" s="56">
        <f>'Activity Calc'!V89</f>
        <v>0</v>
      </c>
      <c r="S21" s="414">
        <f>'Activity Calc'!W89</f>
        <v>5566</v>
      </c>
      <c r="T21" s="300"/>
      <c r="U21" s="3"/>
      <c r="V21" s="3"/>
      <c r="W21" s="3"/>
      <c r="X21" s="3"/>
      <c r="Y21" s="3"/>
      <c r="Z21" s="3"/>
      <c r="AA21" s="3"/>
      <c r="AB21" s="3"/>
      <c r="AC21" s="3"/>
    </row>
    <row r="22" spans="1:29">
      <c r="A22" s="27">
        <v>9</v>
      </c>
      <c r="B22" s="27" t="s">
        <v>182</v>
      </c>
      <c r="C22" s="3"/>
      <c r="D22" s="49">
        <f>H22+L22+P22</f>
        <v>53577</v>
      </c>
      <c r="E22" s="50">
        <f>I22+M22+Q22</f>
        <v>0</v>
      </c>
      <c r="F22" s="50">
        <f>J22+N22+R22</f>
        <v>10250</v>
      </c>
      <c r="G22" s="50">
        <f>K22+O22+S22</f>
        <v>10078</v>
      </c>
      <c r="H22" s="49">
        <f t="shared" ref="H22:S22" si="6">SUM(H20:H21)</f>
        <v>14457</v>
      </c>
      <c r="I22" s="50">
        <f t="shared" si="6"/>
        <v>0</v>
      </c>
      <c r="J22" s="50">
        <f t="shared" si="6"/>
        <v>3805</v>
      </c>
      <c r="K22" s="50">
        <f t="shared" si="6"/>
        <v>1872</v>
      </c>
      <c r="L22" s="49">
        <f t="shared" si="6"/>
        <v>26080</v>
      </c>
      <c r="M22" s="50">
        <f t="shared" si="6"/>
        <v>0</v>
      </c>
      <c r="N22" s="50">
        <f t="shared" si="6"/>
        <v>6445</v>
      </c>
      <c r="O22" s="50">
        <f t="shared" si="6"/>
        <v>1926</v>
      </c>
      <c r="P22" s="49">
        <f t="shared" si="6"/>
        <v>13040</v>
      </c>
      <c r="Q22" s="50">
        <f t="shared" si="6"/>
        <v>0</v>
      </c>
      <c r="R22" s="50">
        <f t="shared" si="6"/>
        <v>0</v>
      </c>
      <c r="S22" s="415">
        <f t="shared" si="6"/>
        <v>6280</v>
      </c>
      <c r="T22" s="300"/>
      <c r="U22" s="3"/>
      <c r="V22" s="3"/>
      <c r="W22" s="3"/>
      <c r="X22" s="3"/>
      <c r="Y22" s="3"/>
      <c r="Z22" s="3"/>
      <c r="AA22" s="3"/>
      <c r="AB22" s="3"/>
      <c r="AC22" s="3"/>
    </row>
    <row r="23" spans="1:29" ht="8.25" customHeight="1">
      <c r="A23" s="27"/>
      <c r="B23" s="27"/>
      <c r="C23" s="3"/>
      <c r="D23" s="47"/>
      <c r="E23" s="56"/>
      <c r="F23" s="56"/>
      <c r="G23" s="56"/>
      <c r="H23" s="47"/>
      <c r="I23" s="56"/>
      <c r="J23" s="56"/>
      <c r="K23" s="56"/>
      <c r="L23" s="47"/>
      <c r="M23" s="56"/>
      <c r="N23" s="56"/>
      <c r="O23" s="56"/>
      <c r="P23" s="47"/>
      <c r="Q23" s="56"/>
      <c r="R23" s="56"/>
      <c r="S23" s="414"/>
      <c r="T23" s="300"/>
      <c r="U23" s="3"/>
      <c r="V23" s="3"/>
      <c r="W23" s="3"/>
      <c r="X23" s="3"/>
      <c r="Y23" s="3"/>
      <c r="Z23" s="3"/>
      <c r="AA23" s="3"/>
      <c r="AB23" s="3"/>
      <c r="AC23" s="3"/>
    </row>
    <row r="24" spans="1:29">
      <c r="A24" s="27">
        <v>10</v>
      </c>
      <c r="B24" s="27" t="s">
        <v>183</v>
      </c>
      <c r="C24" s="3"/>
      <c r="D24" s="47">
        <f>ROUND(H24+L24+P24,0)</f>
        <v>19700</v>
      </c>
      <c r="E24" s="56">
        <f>ROUND(I24+M24+Q24,0)</f>
        <v>0</v>
      </c>
      <c r="F24" s="56">
        <f>ROUND(J24+N24+R24,0)</f>
        <v>0</v>
      </c>
      <c r="G24" s="56">
        <f>ROUND(K24+O24+S24,0)</f>
        <v>0</v>
      </c>
      <c r="H24" s="47">
        <f>'Activity Calc'!L90</f>
        <v>19700</v>
      </c>
      <c r="I24" s="56">
        <f>'Activity Calc'!M90</f>
        <v>0</v>
      </c>
      <c r="J24" s="56">
        <f>'Activity Calc'!N90</f>
        <v>0</v>
      </c>
      <c r="K24" s="56">
        <f>'Activity Calc'!O90</f>
        <v>0</v>
      </c>
      <c r="L24" s="47">
        <f>'Activity Calc'!P90</f>
        <v>0</v>
      </c>
      <c r="M24" s="56">
        <f>'Activity Calc'!Q90</f>
        <v>0</v>
      </c>
      <c r="N24" s="56">
        <f>'Activity Calc'!R90</f>
        <v>0</v>
      </c>
      <c r="O24" s="56">
        <f>'Activity Calc'!S90</f>
        <v>0</v>
      </c>
      <c r="P24" s="47">
        <f>'Activity Calc'!T90</f>
        <v>0</v>
      </c>
      <c r="Q24" s="56">
        <f>'Activity Calc'!U90</f>
        <v>0</v>
      </c>
      <c r="R24" s="56">
        <f>'Activity Calc'!V90</f>
        <v>0</v>
      </c>
      <c r="S24" s="414">
        <f>'Activity Calc'!W90</f>
        <v>0</v>
      </c>
      <c r="T24" s="300"/>
      <c r="U24" s="3"/>
      <c r="V24" s="3"/>
      <c r="W24" s="3"/>
      <c r="X24" s="3"/>
      <c r="Y24" s="3"/>
      <c r="Z24" s="3"/>
      <c r="AA24" s="3"/>
      <c r="AB24" s="3"/>
      <c r="AC24" s="3"/>
    </row>
    <row r="25" spans="1:29" ht="8.25" customHeight="1">
      <c r="A25" s="27"/>
      <c r="B25" s="27"/>
      <c r="C25" s="3"/>
      <c r="D25" s="47"/>
      <c r="E25" s="56"/>
      <c r="F25" s="56"/>
      <c r="G25" s="56"/>
      <c r="H25" s="47"/>
      <c r="I25" s="56"/>
      <c r="J25" s="56"/>
      <c r="K25" s="56"/>
      <c r="L25" s="47"/>
      <c r="M25" s="56"/>
      <c r="N25" s="56"/>
      <c r="O25" s="56"/>
      <c r="P25" s="47"/>
      <c r="Q25" s="56"/>
      <c r="R25" s="56"/>
      <c r="S25" s="414"/>
      <c r="T25" s="300"/>
      <c r="U25" s="3"/>
      <c r="V25" s="3"/>
      <c r="W25" s="3"/>
      <c r="X25" s="3"/>
      <c r="Y25" s="3"/>
      <c r="Z25" s="3"/>
      <c r="AA25" s="3"/>
      <c r="AB25" s="3"/>
      <c r="AC25" s="3"/>
    </row>
    <row r="26" spans="1:29">
      <c r="A26" s="27">
        <v>11</v>
      </c>
      <c r="B26" s="27" t="s">
        <v>184</v>
      </c>
      <c r="C26" s="3"/>
      <c r="D26" s="47">
        <f>ROUND(H26+L26+P26,0)</f>
        <v>3000</v>
      </c>
      <c r="E26" s="56">
        <f>ROUND(I26+M26+Q26,0)</f>
        <v>0</v>
      </c>
      <c r="F26" s="56">
        <f>ROUND(J26+N26+R26,0)</f>
        <v>0</v>
      </c>
      <c r="G26" s="56">
        <f>ROUND(K26+O26+S26,0)</f>
        <v>0</v>
      </c>
      <c r="H26" s="47">
        <f>'Activity Calc'!L91</f>
        <v>600</v>
      </c>
      <c r="I26" s="56">
        <f>'Activity Calc'!M91</f>
        <v>0</v>
      </c>
      <c r="J26" s="56">
        <f>'Activity Calc'!N91</f>
        <v>0</v>
      </c>
      <c r="K26" s="56">
        <f>'Activity Calc'!O91</f>
        <v>0</v>
      </c>
      <c r="L26" s="47">
        <f>'Activity Calc'!P91</f>
        <v>1200</v>
      </c>
      <c r="M26" s="56">
        <f>'Activity Calc'!Q91</f>
        <v>0</v>
      </c>
      <c r="N26" s="56">
        <f>'Activity Calc'!R91</f>
        <v>0</v>
      </c>
      <c r="O26" s="56">
        <f>'Activity Calc'!S91</f>
        <v>0</v>
      </c>
      <c r="P26" s="47">
        <f>'Activity Calc'!T91</f>
        <v>1200</v>
      </c>
      <c r="Q26" s="56">
        <f>'Activity Calc'!U91</f>
        <v>0</v>
      </c>
      <c r="R26" s="56">
        <f>'Activity Calc'!V91</f>
        <v>0</v>
      </c>
      <c r="S26" s="414">
        <f>'Activity Calc'!W91</f>
        <v>0</v>
      </c>
      <c r="T26" s="300"/>
      <c r="U26" s="3"/>
      <c r="V26" s="3"/>
      <c r="W26" s="3"/>
      <c r="X26" s="3"/>
      <c r="Y26" s="3"/>
      <c r="Z26" s="3"/>
      <c r="AA26" s="3"/>
      <c r="AB26" s="3"/>
      <c r="AC26" s="3"/>
    </row>
    <row r="27" spans="1:29" ht="9.75" customHeight="1">
      <c r="A27" s="27" t="s">
        <v>171</v>
      </c>
      <c r="B27" s="27"/>
      <c r="C27" s="3"/>
      <c r="D27" s="47"/>
      <c r="E27" s="56"/>
      <c r="F27" s="56"/>
      <c r="G27" s="56"/>
      <c r="H27" s="47"/>
      <c r="I27" s="56"/>
      <c r="J27" s="56"/>
      <c r="K27" s="56"/>
      <c r="L27" s="47"/>
      <c r="M27" s="56"/>
      <c r="N27" s="56"/>
      <c r="O27" s="56"/>
      <c r="P27" s="47"/>
      <c r="Q27" s="56"/>
      <c r="R27" s="56"/>
      <c r="S27" s="414"/>
      <c r="T27" s="300"/>
      <c r="U27" s="3"/>
      <c r="V27" s="3"/>
      <c r="W27" s="3"/>
      <c r="X27" s="3"/>
      <c r="Y27" s="3"/>
      <c r="Z27" s="3"/>
      <c r="AA27" s="3"/>
      <c r="AB27" s="3"/>
      <c r="AC27" s="3"/>
    </row>
    <row r="28" spans="1:29">
      <c r="A28" s="27">
        <v>12</v>
      </c>
      <c r="B28" s="27" t="s">
        <v>185</v>
      </c>
      <c r="C28" s="3"/>
      <c r="D28" s="47">
        <f>ROUND(H28+L28+P28,0)</f>
        <v>60000</v>
      </c>
      <c r="E28" s="56">
        <f>ROUND(I28+M28+Q28,0)</f>
        <v>9000</v>
      </c>
      <c r="F28" s="56">
        <f>ROUND(J28+N28+R28,0)</f>
        <v>2100</v>
      </c>
      <c r="G28" s="56">
        <f>ROUND(K28+O28+S28,0)</f>
        <v>11560</v>
      </c>
      <c r="H28" s="47">
        <f>'Activity Calc'!L92</f>
        <v>37920</v>
      </c>
      <c r="I28" s="56">
        <f>'Activity Calc'!M92</f>
        <v>0</v>
      </c>
      <c r="J28" s="56">
        <f>'Activity Calc'!N92</f>
        <v>1000</v>
      </c>
      <c r="K28" s="56">
        <f>'Activity Calc'!O92</f>
        <v>4460</v>
      </c>
      <c r="L28" s="47">
        <f>'Activity Calc'!P92</f>
        <v>17040</v>
      </c>
      <c r="M28" s="56">
        <f>'Activity Calc'!Q92</f>
        <v>9000</v>
      </c>
      <c r="N28" s="56">
        <f>'Activity Calc'!R92</f>
        <v>1100</v>
      </c>
      <c r="O28" s="56">
        <f>'Activity Calc'!S92</f>
        <v>3000</v>
      </c>
      <c r="P28" s="47">
        <f>'Activity Calc'!T92</f>
        <v>5040</v>
      </c>
      <c r="Q28" s="56">
        <f>'Activity Calc'!U92</f>
        <v>0</v>
      </c>
      <c r="R28" s="56">
        <f>'Activity Calc'!V92</f>
        <v>0</v>
      </c>
      <c r="S28" s="414">
        <f>'Activity Calc'!W92</f>
        <v>4100</v>
      </c>
      <c r="T28" s="300"/>
      <c r="U28" s="3"/>
      <c r="V28" s="3"/>
      <c r="W28" s="3"/>
      <c r="X28" s="3"/>
      <c r="Y28" s="3"/>
      <c r="Z28" s="3"/>
      <c r="AA28" s="3"/>
      <c r="AB28" s="3"/>
      <c r="AC28" s="3"/>
    </row>
    <row r="29" spans="1:29" ht="9" customHeight="1">
      <c r="A29" s="27"/>
      <c r="B29" s="27"/>
      <c r="C29" s="3"/>
      <c r="D29" s="47"/>
      <c r="E29" s="56"/>
      <c r="F29" s="56"/>
      <c r="G29" s="56"/>
      <c r="H29" s="47"/>
      <c r="I29" s="56"/>
      <c r="J29" s="56"/>
      <c r="K29" s="56"/>
      <c r="L29" s="47"/>
      <c r="M29" s="56"/>
      <c r="N29" s="56"/>
      <c r="O29" s="56"/>
      <c r="P29" s="47"/>
      <c r="Q29" s="56"/>
      <c r="R29" s="56"/>
      <c r="S29" s="414"/>
      <c r="T29" s="300"/>
      <c r="U29" s="3"/>
      <c r="V29" s="3"/>
      <c r="W29" s="3"/>
      <c r="X29" s="3"/>
      <c r="Y29" s="3"/>
      <c r="Z29" s="3"/>
      <c r="AA29" s="3"/>
      <c r="AB29" s="3"/>
      <c r="AC29" s="3"/>
    </row>
    <row r="30" spans="1:29">
      <c r="A30" s="27">
        <v>13</v>
      </c>
      <c r="B30" s="27" t="s">
        <v>186</v>
      </c>
      <c r="C30" s="3"/>
      <c r="D30" s="47">
        <f>ROUND(H30+L30+P30,0)</f>
        <v>76800</v>
      </c>
      <c r="E30" s="56">
        <f>ROUND(I30+M30+Q30,0)</f>
        <v>0</v>
      </c>
      <c r="F30" s="56">
        <f>ROUND(J30+N30+R30,0)</f>
        <v>500</v>
      </c>
      <c r="G30" s="56">
        <f>ROUND(K30+O30+S30,0)</f>
        <v>47150</v>
      </c>
      <c r="H30" s="47">
        <f>'Activity Calc'!L93</f>
        <v>13200</v>
      </c>
      <c r="I30" s="56">
        <f>'Activity Calc'!M93</f>
        <v>0</v>
      </c>
      <c r="J30" s="56">
        <f>'Activity Calc'!N93</f>
        <v>250</v>
      </c>
      <c r="K30" s="56">
        <f>'Activity Calc'!O93</f>
        <v>26030</v>
      </c>
      <c r="L30" s="47">
        <f>'Activity Calc'!P93</f>
        <v>31800</v>
      </c>
      <c r="M30" s="56">
        <f>'Activity Calc'!Q93</f>
        <v>0</v>
      </c>
      <c r="N30" s="56">
        <f>'Activity Calc'!R93</f>
        <v>250</v>
      </c>
      <c r="O30" s="56">
        <f>'Activity Calc'!S93</f>
        <v>10560</v>
      </c>
      <c r="P30" s="47">
        <f>'Activity Calc'!T93</f>
        <v>31800</v>
      </c>
      <c r="Q30" s="56">
        <f>'Activity Calc'!U93</f>
        <v>0</v>
      </c>
      <c r="R30" s="56">
        <f>'Activity Calc'!V93</f>
        <v>0</v>
      </c>
      <c r="S30" s="414">
        <f>'Activity Calc'!W93</f>
        <v>10560</v>
      </c>
      <c r="T30" s="300"/>
      <c r="U30" s="3"/>
      <c r="V30" s="3"/>
      <c r="W30" s="3"/>
      <c r="X30" s="3"/>
      <c r="Y30" s="3"/>
      <c r="Z30" s="3"/>
      <c r="AA30" s="3"/>
      <c r="AB30" s="3"/>
      <c r="AC30" s="3"/>
    </row>
    <row r="31" spans="1:29" ht="8.25" customHeight="1">
      <c r="A31" s="27"/>
      <c r="B31" s="27"/>
      <c r="C31" s="3"/>
      <c r="D31" s="47"/>
      <c r="E31" s="56"/>
      <c r="F31" s="56"/>
      <c r="G31" s="56"/>
      <c r="H31" s="90"/>
      <c r="I31" s="91"/>
      <c r="J31" s="91"/>
      <c r="K31" s="91"/>
      <c r="L31" s="90"/>
      <c r="M31" s="91"/>
      <c r="N31" s="91"/>
      <c r="O31" s="91"/>
      <c r="P31" s="90"/>
      <c r="Q31" s="91"/>
      <c r="R31" s="91"/>
      <c r="S31" s="419"/>
      <c r="T31" s="300"/>
      <c r="U31" s="3"/>
      <c r="V31" s="3"/>
      <c r="W31" s="3"/>
      <c r="X31" s="3"/>
      <c r="Y31" s="3"/>
      <c r="Z31" s="3"/>
      <c r="AA31" s="3"/>
      <c r="AB31" s="3"/>
      <c r="AC31" s="3"/>
    </row>
    <row r="32" spans="1:29">
      <c r="A32" s="44"/>
      <c r="B32" s="44" t="s">
        <v>187</v>
      </c>
      <c r="C32" s="45"/>
      <c r="D32" s="49"/>
      <c r="E32" s="50"/>
      <c r="F32" s="50"/>
      <c r="G32" s="50"/>
      <c r="H32" s="92"/>
      <c r="I32" s="93"/>
      <c r="J32" s="93"/>
      <c r="K32" s="93"/>
      <c r="L32" s="92"/>
      <c r="M32" s="93"/>
      <c r="N32" s="93"/>
      <c r="O32" s="93"/>
      <c r="P32" s="92"/>
      <c r="Q32" s="93"/>
      <c r="R32" s="93"/>
      <c r="S32" s="420"/>
      <c r="T32" s="300"/>
      <c r="U32" s="3"/>
      <c r="V32" s="3"/>
      <c r="W32" s="3"/>
      <c r="X32" s="3"/>
      <c r="Y32" s="3"/>
      <c r="Z32" s="3"/>
      <c r="AA32" s="3"/>
      <c r="AB32" s="3"/>
      <c r="AC32" s="3"/>
    </row>
    <row r="33" spans="1:29">
      <c r="A33" s="94">
        <v>14</v>
      </c>
      <c r="B33" s="454" t="s">
        <v>418</v>
      </c>
      <c r="C33" s="3"/>
      <c r="D33" s="47">
        <f>H33+L33+P33</f>
        <v>289398.43674999999</v>
      </c>
      <c r="E33" s="56">
        <f>I33+M33+Q33</f>
        <v>9000</v>
      </c>
      <c r="F33" s="56">
        <f>J33+N33+R33</f>
        <v>395453.17602416663</v>
      </c>
      <c r="G33" s="56">
        <f>K33+O33+S33</f>
        <v>273018.82292133337</v>
      </c>
      <c r="H33" s="61">
        <f t="shared" ref="H33:S33" si="7">H12+H14+H17+H22+H24+H26+H28+H30</f>
        <v>100605.75</v>
      </c>
      <c r="I33" s="62">
        <f t="shared" si="7"/>
        <v>0</v>
      </c>
      <c r="J33" s="62">
        <f t="shared" si="7"/>
        <v>115554.00833333333</v>
      </c>
      <c r="K33" s="62">
        <f t="shared" si="7"/>
        <v>80165.47</v>
      </c>
      <c r="L33" s="61">
        <f t="shared" si="7"/>
        <v>106461.22500000001</v>
      </c>
      <c r="M33" s="62">
        <f t="shared" si="7"/>
        <v>9000</v>
      </c>
      <c r="N33" s="62">
        <f t="shared" si="7"/>
        <v>141836.46191666665</v>
      </c>
      <c r="O33" s="62">
        <f t="shared" si="7"/>
        <v>64245.539400000001</v>
      </c>
      <c r="P33" s="61">
        <f t="shared" si="7"/>
        <v>82331.461750000002</v>
      </c>
      <c r="Q33" s="62">
        <f t="shared" si="7"/>
        <v>0</v>
      </c>
      <c r="R33" s="62">
        <f t="shared" si="7"/>
        <v>138062.70577416668</v>
      </c>
      <c r="S33" s="396">
        <f t="shared" si="7"/>
        <v>128607.81352133333</v>
      </c>
      <c r="T33" s="300"/>
      <c r="U33" s="3"/>
      <c r="V33" s="3"/>
      <c r="W33" s="3"/>
      <c r="X33" s="3"/>
      <c r="Y33" s="3"/>
      <c r="Z33" s="3"/>
      <c r="AA33" s="3"/>
      <c r="AB33" s="3"/>
      <c r="AC33" s="3"/>
    </row>
    <row r="34" spans="1:29">
      <c r="A34" s="94">
        <v>15</v>
      </c>
      <c r="B34" s="453" t="s">
        <v>417</v>
      </c>
      <c r="C34" s="95"/>
      <c r="D34" s="101" t="s">
        <v>193</v>
      </c>
      <c r="E34" s="457"/>
      <c r="F34" s="457"/>
      <c r="G34" s="330">
        <f>D33+E33+F33+G33</f>
        <v>966870.4356955</v>
      </c>
      <c r="H34" s="458" t="s">
        <v>195</v>
      </c>
      <c r="I34" s="457"/>
      <c r="J34" s="457"/>
      <c r="K34" s="330">
        <f>ROUND(H33+I33+J33+K33,0)</f>
        <v>296325</v>
      </c>
      <c r="L34" s="458" t="s">
        <v>197</v>
      </c>
      <c r="M34" s="457"/>
      <c r="N34" s="457"/>
      <c r="O34" s="330">
        <f>ROUND(L33+M33+N33+O33,0)</f>
        <v>321543</v>
      </c>
      <c r="P34" s="458" t="s">
        <v>198</v>
      </c>
      <c r="Q34" s="457"/>
      <c r="R34" s="457"/>
      <c r="S34" s="330">
        <f>ROUND(P33+Q33+R33+S33,0)</f>
        <v>349002</v>
      </c>
      <c r="T34" s="300"/>
      <c r="U34" s="3"/>
      <c r="V34" s="3"/>
      <c r="W34" s="3"/>
      <c r="X34" s="3"/>
      <c r="Y34" s="3"/>
      <c r="Z34" s="3"/>
      <c r="AA34" s="3"/>
      <c r="AB34" s="3"/>
      <c r="AC34" s="3"/>
    </row>
    <row r="35" spans="1:29">
      <c r="A35" s="44" t="s">
        <v>172</v>
      </c>
      <c r="B35" s="45"/>
      <c r="C35" s="45"/>
      <c r="D35" s="40" t="s">
        <v>30</v>
      </c>
      <c r="E35" s="46" t="s">
        <v>82</v>
      </c>
      <c r="F35" s="46" t="s">
        <v>93</v>
      </c>
      <c r="G35" s="46" t="s">
        <v>34</v>
      </c>
      <c r="H35" s="40" t="s">
        <v>88</v>
      </c>
      <c r="I35" s="46" t="s">
        <v>28</v>
      </c>
      <c r="J35" s="46" t="s">
        <v>196</v>
      </c>
      <c r="K35" s="46" t="s">
        <v>99</v>
      </c>
      <c r="L35" s="40" t="s">
        <v>103</v>
      </c>
      <c r="M35" s="46" t="s">
        <v>26</v>
      </c>
      <c r="N35" s="46" t="s">
        <v>106</v>
      </c>
      <c r="O35" s="46" t="s">
        <v>108</v>
      </c>
      <c r="P35" s="40" t="s">
        <v>29</v>
      </c>
      <c r="Q35" s="46" t="s">
        <v>33</v>
      </c>
      <c r="R35" s="46" t="s">
        <v>32</v>
      </c>
      <c r="S35" s="411" t="s">
        <v>110</v>
      </c>
      <c r="T35" s="300"/>
      <c r="U35" s="3"/>
      <c r="V35" s="3"/>
      <c r="W35" s="3"/>
      <c r="X35" s="3"/>
      <c r="Y35" s="3"/>
      <c r="Z35" s="3"/>
      <c r="AA35" s="3"/>
      <c r="AB35" s="3"/>
      <c r="AC35" s="3"/>
    </row>
    <row r="36" spans="1:29" ht="15">
      <c r="A36" s="13">
        <v>16</v>
      </c>
      <c r="B36" s="13" t="s">
        <v>189</v>
      </c>
      <c r="C36" s="443">
        <f>'Fringe Indirect'!F37</f>
        <v>5.0299999999999997E-2</v>
      </c>
      <c r="D36" s="131"/>
      <c r="E36" s="459"/>
      <c r="F36" s="455">
        <f>J36+N36+R36</f>
        <v>48633.561000000002</v>
      </c>
      <c r="G36" s="462"/>
      <c r="H36" s="131"/>
      <c r="I36" s="459"/>
      <c r="J36" s="456">
        <f>K34*$C36</f>
        <v>14905.147499999999</v>
      </c>
      <c r="K36" s="462"/>
      <c r="L36" s="131"/>
      <c r="M36" s="459"/>
      <c r="N36" s="456">
        <f>O34*$C36</f>
        <v>16173.6129</v>
      </c>
      <c r="O36" s="462"/>
      <c r="P36" s="131"/>
      <c r="Q36" s="459"/>
      <c r="R36" s="456">
        <f>S34*$C36</f>
        <v>17554.800599999999</v>
      </c>
      <c r="S36" s="462"/>
      <c r="T36" s="300"/>
      <c r="U36" s="3"/>
      <c r="V36" s="3"/>
      <c r="W36" s="3"/>
      <c r="X36" s="3"/>
      <c r="Y36" s="3"/>
      <c r="Z36" s="3"/>
      <c r="AA36" s="3"/>
      <c r="AB36" s="3"/>
      <c r="AC36" s="3"/>
    </row>
    <row r="37" spans="1:29">
      <c r="A37" s="94">
        <v>17</v>
      </c>
      <c r="B37" s="94" t="s">
        <v>188</v>
      </c>
      <c r="C37" s="95"/>
      <c r="D37" s="460"/>
      <c r="E37" s="461"/>
      <c r="F37" s="87">
        <f>F36/(SUM($D$39:$G$39))</f>
        <v>4.7891058192046518E-2</v>
      </c>
      <c r="G37" s="461"/>
      <c r="H37" s="460"/>
      <c r="I37" s="461"/>
      <c r="J37" s="87">
        <f>J36/(SUM($H$39:$K$39))</f>
        <v>4.7891043604245877E-2</v>
      </c>
      <c r="K37" s="461"/>
      <c r="L37" s="460"/>
      <c r="M37" s="461"/>
      <c r="N37" s="87">
        <f>N36/(SUM($L$39:$N$39))</f>
        <v>5.9141902316048094E-2</v>
      </c>
      <c r="O37" s="461"/>
      <c r="P37" s="460"/>
      <c r="Q37" s="461"/>
      <c r="R37" s="87">
        <f>R36/(SUM($P$39:$S$39))</f>
        <v>4.7891081215835719E-2</v>
      </c>
      <c r="S37" s="461"/>
      <c r="T37" s="300"/>
      <c r="U37" s="3"/>
      <c r="V37" s="3"/>
      <c r="W37" s="3"/>
      <c r="X37" s="3"/>
      <c r="Y37" s="3"/>
      <c r="Z37" s="3"/>
      <c r="AA37" s="3"/>
      <c r="AB37" s="3"/>
      <c r="AC37" s="3"/>
    </row>
    <row r="38" spans="1:29">
      <c r="A38" s="13" t="s">
        <v>38</v>
      </c>
      <c r="B38" s="12"/>
      <c r="C38" s="12"/>
      <c r="D38" s="40" t="s">
        <v>30</v>
      </c>
      <c r="E38" s="46" t="s">
        <v>82</v>
      </c>
      <c r="F38" s="46" t="s">
        <v>93</v>
      </c>
      <c r="G38" s="46" t="s">
        <v>34</v>
      </c>
      <c r="H38" s="40" t="s">
        <v>88</v>
      </c>
      <c r="I38" s="46" t="s">
        <v>28</v>
      </c>
      <c r="J38" s="46" t="s">
        <v>196</v>
      </c>
      <c r="K38" s="46" t="s">
        <v>99</v>
      </c>
      <c r="L38" s="40" t="s">
        <v>103</v>
      </c>
      <c r="M38" s="46" t="s">
        <v>26</v>
      </c>
      <c r="N38" s="46" t="s">
        <v>106</v>
      </c>
      <c r="O38" s="46" t="s">
        <v>108</v>
      </c>
      <c r="P38" s="40" t="s">
        <v>29</v>
      </c>
      <c r="Q38" s="46" t="s">
        <v>33</v>
      </c>
      <c r="R38" s="46" t="s">
        <v>32</v>
      </c>
      <c r="S38" s="411" t="s">
        <v>110</v>
      </c>
      <c r="T38" s="300"/>
      <c r="U38" s="3"/>
      <c r="V38" s="3"/>
      <c r="W38" s="3"/>
      <c r="X38" s="3"/>
      <c r="Y38" s="3"/>
      <c r="Z38" s="3"/>
      <c r="AA38" s="3"/>
      <c r="AB38" s="3"/>
      <c r="AC38" s="3"/>
    </row>
    <row r="39" spans="1:29">
      <c r="A39" s="13">
        <v>18</v>
      </c>
      <c r="B39" s="13" t="s">
        <v>190</v>
      </c>
      <c r="C39" s="12"/>
      <c r="D39" s="49">
        <f>H39+L39+P39</f>
        <v>289398.43674999999</v>
      </c>
      <c r="E39" s="50">
        <f>I39+M39+Q39</f>
        <v>9000</v>
      </c>
      <c r="F39" s="50">
        <f>J39+N39+R39</f>
        <v>444086.73702416662</v>
      </c>
      <c r="G39" s="50">
        <f>K39+O39+S39</f>
        <v>273018.82292133337</v>
      </c>
      <c r="H39" s="59">
        <f t="shared" ref="H39:S39" si="8">H33+H36</f>
        <v>100605.75</v>
      </c>
      <c r="I39" s="60">
        <f t="shared" si="8"/>
        <v>0</v>
      </c>
      <c r="J39" s="60">
        <f t="shared" si="8"/>
        <v>130459.15583333332</v>
      </c>
      <c r="K39" s="60">
        <f t="shared" si="8"/>
        <v>80165.47</v>
      </c>
      <c r="L39" s="59">
        <f t="shared" si="8"/>
        <v>106461.22500000001</v>
      </c>
      <c r="M39" s="60">
        <f t="shared" si="8"/>
        <v>9000</v>
      </c>
      <c r="N39" s="60">
        <f t="shared" si="8"/>
        <v>158010.07481666666</v>
      </c>
      <c r="O39" s="60">
        <f t="shared" si="8"/>
        <v>64245.539400000001</v>
      </c>
      <c r="P39" s="59">
        <f t="shared" si="8"/>
        <v>82331.461750000002</v>
      </c>
      <c r="Q39" s="60">
        <f t="shared" si="8"/>
        <v>0</v>
      </c>
      <c r="R39" s="60">
        <f t="shared" si="8"/>
        <v>155617.50637416667</v>
      </c>
      <c r="S39" s="395">
        <f t="shared" si="8"/>
        <v>128607.81352133333</v>
      </c>
      <c r="T39" s="300"/>
      <c r="U39" s="3"/>
      <c r="V39" s="3"/>
      <c r="W39" s="3"/>
      <c r="X39" s="3"/>
      <c r="Y39" s="3"/>
      <c r="Z39" s="3"/>
      <c r="AA39" s="3"/>
      <c r="AB39" s="3"/>
      <c r="AC39" s="3"/>
    </row>
    <row r="40" spans="1:29">
      <c r="A40" s="94">
        <v>19</v>
      </c>
      <c r="B40" s="94" t="s">
        <v>188</v>
      </c>
      <c r="C40" s="95"/>
      <c r="D40" s="96">
        <f>D39/(SUM($D$39:$G$39))</f>
        <v>0.28498010612633407</v>
      </c>
      <c r="E40" s="87">
        <f>E39/(SUM($D$39:$G$39))</f>
        <v>8.8625943662323757E-3</v>
      </c>
      <c r="F40" s="87">
        <f>F39/(SUM($D$39:$G$39))</f>
        <v>0.43730673485209975</v>
      </c>
      <c r="G40" s="87">
        <f>G39/(SUM($D$39:$G$39))</f>
        <v>0.26885056465533375</v>
      </c>
      <c r="H40" s="460"/>
      <c r="I40" s="461"/>
      <c r="J40" s="461"/>
      <c r="K40" s="461"/>
      <c r="L40" s="460"/>
      <c r="M40" s="461"/>
      <c r="N40" s="461"/>
      <c r="O40" s="461"/>
      <c r="P40" s="460"/>
      <c r="Q40" s="461"/>
      <c r="R40" s="461"/>
      <c r="S40" s="461"/>
      <c r="T40" s="300"/>
      <c r="U40" s="3"/>
      <c r="V40" s="3"/>
      <c r="W40" s="3"/>
      <c r="X40" s="3"/>
      <c r="Y40" s="3"/>
      <c r="Z40" s="3"/>
      <c r="AA40" s="3"/>
      <c r="AB40" s="3"/>
      <c r="AC40" s="3"/>
    </row>
    <row r="41" spans="1:29">
      <c r="A41" s="424" t="s">
        <v>173</v>
      </c>
      <c r="B41" s="98"/>
      <c r="C41" s="99"/>
      <c r="D41" s="97"/>
      <c r="E41" s="97"/>
      <c r="F41" s="97"/>
      <c r="G41" s="97"/>
      <c r="H41" s="97"/>
      <c r="I41" s="97"/>
      <c r="J41" s="97"/>
      <c r="K41" s="97"/>
      <c r="L41" s="97"/>
      <c r="M41" s="97"/>
      <c r="N41" s="97"/>
      <c r="O41" s="97"/>
      <c r="P41" s="97"/>
      <c r="Q41" s="97"/>
      <c r="R41" s="97"/>
      <c r="S41" s="421"/>
      <c r="T41" s="300"/>
      <c r="U41" s="3"/>
      <c r="V41" s="3"/>
      <c r="W41" s="3"/>
      <c r="X41" s="3"/>
      <c r="Y41" s="3"/>
      <c r="Z41" s="3"/>
      <c r="AA41" s="3"/>
      <c r="AB41" s="3"/>
      <c r="AC41" s="3"/>
    </row>
    <row r="42" spans="1:29">
      <c r="A42" s="13">
        <v>20</v>
      </c>
      <c r="B42" s="13" t="s">
        <v>39</v>
      </c>
      <c r="C42" s="100"/>
      <c r="D42" s="101" t="s">
        <v>193</v>
      </c>
      <c r="E42" s="102"/>
      <c r="F42" s="102"/>
      <c r="G42" s="50">
        <f>K42+O42+S42</f>
        <v>1015503.9966955</v>
      </c>
      <c r="H42" s="101" t="s">
        <v>195</v>
      </c>
      <c r="I42" s="102"/>
      <c r="J42" s="102"/>
      <c r="K42" s="50">
        <f>SUM(H39:K39)</f>
        <v>311230.37583333335</v>
      </c>
      <c r="L42" s="101" t="s">
        <v>197</v>
      </c>
      <c r="M42" s="102"/>
      <c r="N42" s="102"/>
      <c r="O42" s="50">
        <f>SUM(L39:O39)</f>
        <v>337716.83921666665</v>
      </c>
      <c r="P42" s="101" t="s">
        <v>198</v>
      </c>
      <c r="Q42" s="102"/>
      <c r="R42" s="102"/>
      <c r="S42" s="415">
        <f>SUM(P39:S39)</f>
        <v>366556.78164549998</v>
      </c>
      <c r="T42" s="300"/>
      <c r="U42" s="3"/>
      <c r="V42" s="3"/>
      <c r="W42" s="3"/>
      <c r="X42" s="3"/>
      <c r="Y42" s="3"/>
      <c r="Z42" s="3"/>
      <c r="AA42" s="3"/>
      <c r="AB42" s="3"/>
      <c r="AC42" s="3"/>
    </row>
    <row r="43" spans="1:29" ht="7.5" customHeight="1">
      <c r="A43" s="425"/>
      <c r="B43" s="27"/>
      <c r="C43" s="3"/>
      <c r="D43" s="103"/>
      <c r="E43" s="104"/>
      <c r="F43" s="104"/>
      <c r="G43" s="104"/>
      <c r="H43" s="105"/>
      <c r="I43" s="48"/>
      <c r="J43" s="48"/>
      <c r="K43" s="48"/>
      <c r="L43" s="105"/>
      <c r="M43" s="48"/>
      <c r="N43" s="48"/>
      <c r="O43" s="48"/>
      <c r="P43" s="105"/>
      <c r="Q43" s="48"/>
      <c r="R43" s="48"/>
      <c r="S43" s="323"/>
      <c r="T43" s="300"/>
      <c r="U43" s="3"/>
      <c r="V43" s="3"/>
      <c r="W43" s="3"/>
      <c r="X43" s="3"/>
      <c r="Y43" s="3"/>
      <c r="Z43" s="3"/>
      <c r="AA43" s="3"/>
      <c r="AB43" s="3"/>
      <c r="AC43" s="3"/>
    </row>
    <row r="44" spans="1:29">
      <c r="A44" s="12"/>
      <c r="B44" s="12"/>
      <c r="C44" s="12"/>
      <c r="D44" s="12"/>
      <c r="E44" s="12"/>
      <c r="F44" s="12"/>
      <c r="G44" s="12"/>
      <c r="H44" s="12"/>
      <c r="I44" s="12"/>
      <c r="J44" s="12"/>
      <c r="K44" s="12"/>
      <c r="L44" s="12"/>
      <c r="M44" s="12"/>
      <c r="N44" s="12"/>
      <c r="O44" s="12"/>
      <c r="P44" s="12"/>
      <c r="Q44" s="12"/>
      <c r="R44" s="12"/>
      <c r="S44" s="12"/>
      <c r="T44" s="3"/>
      <c r="U44" s="3"/>
      <c r="V44" s="3"/>
      <c r="W44" s="3"/>
      <c r="X44" s="3"/>
      <c r="Y44" s="3"/>
      <c r="Z44" s="3"/>
      <c r="AA44" s="3"/>
      <c r="AB44" s="3"/>
      <c r="AC44" s="3"/>
    </row>
    <row r="45" spans="1:29">
      <c r="A45" s="3"/>
      <c r="B45" s="3"/>
      <c r="C45" s="3" t="s">
        <v>191</v>
      </c>
      <c r="D45" s="3"/>
      <c r="E45" s="3"/>
      <c r="F45" s="3"/>
      <c r="G45" s="3"/>
      <c r="H45" s="3"/>
      <c r="I45" s="3"/>
      <c r="J45" s="3"/>
      <c r="K45" s="3"/>
      <c r="L45" s="3"/>
      <c r="M45" s="3"/>
      <c r="N45" s="3"/>
      <c r="O45" s="3"/>
      <c r="P45" s="3"/>
      <c r="Q45" s="463">
        <f ca="1">NOW()</f>
        <v>40627.475433217594</v>
      </c>
      <c r="R45" s="106">
        <f ca="1">NOW()</f>
        <v>40627.475433217594</v>
      </c>
      <c r="S45" s="3"/>
      <c r="T45" s="3"/>
      <c r="U45" s="3"/>
      <c r="V45" s="3"/>
      <c r="W45" s="3"/>
      <c r="X45" s="3"/>
      <c r="Y45" s="3"/>
      <c r="Z45" s="3"/>
      <c r="AA45" s="3"/>
      <c r="AB45" s="3"/>
      <c r="AC45" s="3"/>
    </row>
    <row r="46" spans="1:29">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c r="A53" s="3"/>
      <c r="B53" s="3"/>
      <c r="C53" s="3"/>
      <c r="D53" s="3"/>
      <c r="E53" s="107"/>
      <c r="F53" s="3"/>
      <c r="G53" s="3"/>
      <c r="H53" s="3"/>
      <c r="I53" s="3"/>
      <c r="J53" s="3"/>
      <c r="K53" s="3"/>
      <c r="L53" s="3"/>
      <c r="M53" s="3"/>
      <c r="N53" s="3"/>
      <c r="O53" s="3"/>
      <c r="P53" s="3"/>
      <c r="Q53" s="3"/>
      <c r="R53" s="3"/>
      <c r="S53" s="3"/>
      <c r="T53" s="3"/>
      <c r="U53" s="3"/>
      <c r="V53" s="3"/>
      <c r="W53" s="3"/>
      <c r="X53" s="3"/>
      <c r="Y53" s="3"/>
      <c r="Z53" s="3"/>
      <c r="AA53" s="3"/>
      <c r="AB53" s="3"/>
      <c r="AC53" s="3"/>
    </row>
  </sheetData>
  <phoneticPr fontId="33" type="noConversion"/>
  <pageMargins left="0.27" right="0.25" top="0.26" bottom="0.23" header="0" footer="0"/>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M60"/>
  <sheetViews>
    <sheetView showOutlineSymbols="0" zoomScale="82" zoomScaleNormal="82" workbookViewId="0">
      <selection activeCell="D24" sqref="D24"/>
    </sheetView>
  </sheetViews>
  <sheetFormatPr defaultColWidth="9.6640625" defaultRowHeight="15"/>
  <cols>
    <col min="1" max="1" width="3.6640625" style="108" customWidth="1"/>
    <col min="2" max="2" width="14.6640625" style="108" customWidth="1"/>
    <col min="3" max="3" width="17.6640625" style="108" customWidth="1"/>
    <col min="4" max="4" width="12.6640625" style="108" customWidth="1"/>
    <col min="5" max="5" width="13.6640625" style="108" customWidth="1"/>
    <col min="6" max="8" width="12.6640625" style="108" customWidth="1"/>
    <col min="9" max="9" width="2.6640625" style="108" customWidth="1"/>
    <col min="10" max="16384" width="9.6640625" style="108"/>
  </cols>
  <sheetData>
    <row r="1" spans="1:10" ht="21" customHeight="1">
      <c r="A1" s="109"/>
      <c r="B1" s="110" t="s">
        <v>222</v>
      </c>
      <c r="C1" s="110"/>
      <c r="D1" s="110"/>
      <c r="E1" s="110"/>
      <c r="F1" s="110"/>
      <c r="G1" s="110"/>
      <c r="H1" s="110"/>
      <c r="I1" s="111"/>
      <c r="J1" s="109"/>
    </row>
    <row r="2" spans="1:10" ht="6.95" customHeight="1">
      <c r="A2" s="109"/>
      <c r="B2" s="112" t="s">
        <v>223</v>
      </c>
      <c r="C2" s="113"/>
      <c r="D2" s="113"/>
      <c r="E2" s="113"/>
      <c r="F2" s="113"/>
      <c r="G2" s="113"/>
      <c r="H2" s="113"/>
      <c r="I2" s="111"/>
      <c r="J2" s="109"/>
    </row>
    <row r="3" spans="1:10" ht="18" customHeight="1">
      <c r="A3" s="114"/>
      <c r="B3" s="115" t="s">
        <v>224</v>
      </c>
      <c r="C3" s="115"/>
      <c r="D3" s="115"/>
      <c r="E3" s="115"/>
      <c r="F3" s="115"/>
      <c r="G3" s="115"/>
      <c r="H3" s="115"/>
      <c r="I3" s="116"/>
      <c r="J3" s="109"/>
    </row>
    <row r="4" spans="1:10" ht="18" customHeight="1">
      <c r="A4" s="117"/>
      <c r="B4" s="118" t="s">
        <v>225</v>
      </c>
      <c r="C4" s="119" t="s">
        <v>254</v>
      </c>
      <c r="D4" s="120" t="s">
        <v>259</v>
      </c>
      <c r="E4" s="121"/>
      <c r="F4" s="120" t="s">
        <v>272</v>
      </c>
      <c r="G4" s="121"/>
      <c r="H4" s="122"/>
      <c r="I4" s="123"/>
      <c r="J4" s="109"/>
    </row>
    <row r="5" spans="1:10" ht="12.95" customHeight="1">
      <c r="A5" s="124"/>
      <c r="B5" s="125" t="s">
        <v>226</v>
      </c>
      <c r="C5" s="126" t="s">
        <v>255</v>
      </c>
      <c r="D5" s="127" t="s">
        <v>247</v>
      </c>
      <c r="E5" s="127" t="s">
        <v>248</v>
      </c>
      <c r="F5" s="127" t="s">
        <v>247</v>
      </c>
      <c r="G5" s="127" t="s">
        <v>248</v>
      </c>
      <c r="H5" s="127" t="s">
        <v>39</v>
      </c>
      <c r="I5" s="123"/>
      <c r="J5" s="109"/>
    </row>
    <row r="6" spans="1:10" ht="18" customHeight="1">
      <c r="A6" s="124"/>
      <c r="B6" s="125" t="s">
        <v>227</v>
      </c>
      <c r="C6" s="126" t="s">
        <v>256</v>
      </c>
      <c r="D6" s="126" t="s">
        <v>260</v>
      </c>
      <c r="E6" s="126" t="s">
        <v>265</v>
      </c>
      <c r="F6" s="126" t="s">
        <v>273</v>
      </c>
      <c r="G6" s="126" t="s">
        <v>278</v>
      </c>
      <c r="H6" s="126" t="s">
        <v>286</v>
      </c>
      <c r="I6" s="123"/>
      <c r="J6" s="109"/>
    </row>
    <row r="7" spans="1:10" ht="21.95" customHeight="1">
      <c r="A7" s="128" t="s">
        <v>199</v>
      </c>
      <c r="B7" s="129" t="s">
        <v>228</v>
      </c>
      <c r="C7" s="130">
        <v>11.112</v>
      </c>
      <c r="D7" s="131"/>
      <c r="E7" s="131"/>
      <c r="F7" s="132">
        <f>F25</f>
        <v>289398.43674999999</v>
      </c>
      <c r="G7" s="132">
        <f>G25</f>
        <v>71293.561000000002</v>
      </c>
      <c r="H7" s="132">
        <f>F7+G7</f>
        <v>360691.99774999998</v>
      </c>
      <c r="I7" s="123"/>
      <c r="J7" s="109"/>
    </row>
    <row r="8" spans="1:10" ht="21.95" customHeight="1">
      <c r="A8" s="128" t="s">
        <v>200</v>
      </c>
      <c r="B8" s="133"/>
      <c r="C8" s="131"/>
      <c r="D8" s="131"/>
      <c r="E8" s="131"/>
      <c r="F8" s="131"/>
      <c r="G8" s="131"/>
      <c r="H8" s="131"/>
      <c r="I8" s="123"/>
      <c r="J8" s="109"/>
    </row>
    <row r="9" spans="1:10" ht="21.95" customHeight="1">
      <c r="A9" s="128" t="s">
        <v>201</v>
      </c>
      <c r="B9" s="133"/>
      <c r="C9" s="131"/>
      <c r="D9" s="131"/>
      <c r="E9" s="131"/>
      <c r="F9" s="131"/>
      <c r="G9" s="131"/>
      <c r="H9" s="131"/>
      <c r="I9" s="123"/>
      <c r="J9" s="109"/>
    </row>
    <row r="10" spans="1:10" ht="21.95" customHeight="1">
      <c r="A10" s="128" t="s">
        <v>202</v>
      </c>
      <c r="B10" s="133"/>
      <c r="C10" s="131"/>
      <c r="D10" s="131"/>
      <c r="E10" s="131"/>
      <c r="F10" s="131"/>
      <c r="G10" s="131"/>
      <c r="H10" s="131"/>
      <c r="I10" s="123"/>
      <c r="J10" s="109"/>
    </row>
    <row r="11" spans="1:10" ht="21.95" customHeight="1">
      <c r="A11" s="128" t="s">
        <v>203</v>
      </c>
      <c r="B11" s="134" t="s">
        <v>229</v>
      </c>
      <c r="C11" s="131"/>
      <c r="D11" s="131"/>
      <c r="E11" s="131"/>
      <c r="F11" s="132">
        <f>SUM(F7:F10)</f>
        <v>289398.43674999999</v>
      </c>
      <c r="G11" s="132">
        <f>SUM(G7:G10)</f>
        <v>71293.561000000002</v>
      </c>
      <c r="H11" s="132">
        <f>SUM(H7:H10)</f>
        <v>360691.99774999998</v>
      </c>
      <c r="I11" s="123"/>
      <c r="J11" s="109"/>
    </row>
    <row r="12" spans="1:10" ht="15.95" customHeight="1">
      <c r="A12" s="135"/>
      <c r="B12" s="136" t="s">
        <v>230</v>
      </c>
      <c r="C12" s="137"/>
      <c r="D12" s="138"/>
      <c r="E12" s="138"/>
      <c r="F12" s="138"/>
      <c r="G12" s="138"/>
      <c r="H12" s="138"/>
      <c r="I12" s="123"/>
      <c r="J12" s="109"/>
    </row>
    <row r="13" spans="1:10" ht="12" customHeight="1">
      <c r="A13" s="139"/>
      <c r="B13" s="140"/>
      <c r="C13" s="140"/>
      <c r="D13" s="141" t="s">
        <v>261</v>
      </c>
      <c r="E13" s="142"/>
      <c r="F13" s="142"/>
      <c r="G13" s="142"/>
      <c r="H13" s="143" t="s">
        <v>39</v>
      </c>
      <c r="I13" s="123"/>
      <c r="J13" s="109"/>
    </row>
    <row r="14" spans="1:10" ht="18" customHeight="1">
      <c r="A14" s="144" t="s">
        <v>204</v>
      </c>
      <c r="B14" s="145" t="s">
        <v>231</v>
      </c>
      <c r="C14" s="146"/>
      <c r="D14" s="147" t="s">
        <v>262</v>
      </c>
      <c r="E14" s="148" t="s">
        <v>266</v>
      </c>
      <c r="F14" s="148" t="s">
        <v>274</v>
      </c>
      <c r="G14" s="148" t="s">
        <v>279</v>
      </c>
      <c r="H14" s="149" t="s">
        <v>287</v>
      </c>
      <c r="I14" s="123"/>
      <c r="J14" s="109"/>
    </row>
    <row r="15" spans="1:10" ht="21.95" customHeight="1">
      <c r="A15" s="150"/>
      <c r="B15" s="151" t="s">
        <v>232</v>
      </c>
      <c r="C15" s="152"/>
      <c r="D15" s="131"/>
      <c r="E15" s="131"/>
      <c r="F15" s="132">
        <f>'Period Budget'!D12</f>
        <v>64772.5</v>
      </c>
      <c r="G15" s="132">
        <f>'Period Budget'!E12+'Period Budget'!F12+'Period Budget'!G12</f>
        <v>515896.185</v>
      </c>
      <c r="H15" s="132">
        <f t="shared" ref="H15:H20" si="0">F15+G15</f>
        <v>580668.68500000006</v>
      </c>
      <c r="I15" s="123"/>
      <c r="J15" s="109"/>
    </row>
    <row r="16" spans="1:10" ht="21.95" customHeight="1">
      <c r="A16" s="150"/>
      <c r="B16" s="151" t="s">
        <v>233</v>
      </c>
      <c r="C16" s="152"/>
      <c r="D16" s="131"/>
      <c r="E16" s="131"/>
      <c r="F16" s="132">
        <f>'Period Budget'!D17</f>
        <v>11548.936749999999</v>
      </c>
      <c r="G16" s="132">
        <f>'Period Budget'!E17+'Period Budget'!F17+'Period Budget'!G17</f>
        <v>70937.813945499991</v>
      </c>
      <c r="H16" s="132">
        <f t="shared" si="0"/>
        <v>82486.750695499984</v>
      </c>
      <c r="I16" s="123"/>
      <c r="J16" s="109"/>
    </row>
    <row r="17" spans="1:13" ht="21.95" customHeight="1">
      <c r="A17" s="150"/>
      <c r="B17" s="151" t="s">
        <v>234</v>
      </c>
      <c r="C17" s="152"/>
      <c r="D17" s="131"/>
      <c r="E17" s="131"/>
      <c r="F17" s="132">
        <f>'Period Budget'!D22</f>
        <v>53577</v>
      </c>
      <c r="G17" s="132">
        <f>'Period Budget'!E22+'Period Budget'!F22+'Period Budget'!G22</f>
        <v>20328</v>
      </c>
      <c r="H17" s="132">
        <f t="shared" si="0"/>
        <v>73905</v>
      </c>
      <c r="I17" s="123"/>
      <c r="J17" s="109"/>
    </row>
    <row r="18" spans="1:13" ht="21.95" customHeight="1">
      <c r="A18" s="150"/>
      <c r="B18" s="151" t="s">
        <v>235</v>
      </c>
      <c r="C18" s="152"/>
      <c r="D18" s="131"/>
      <c r="E18" s="131"/>
      <c r="F18" s="132">
        <f>'Period Budget'!D24</f>
        <v>19700</v>
      </c>
      <c r="G18" s="132">
        <f>'Period Budget'!E24+'Period Budget'!F24+'Period Budget'!G24</f>
        <v>0</v>
      </c>
      <c r="H18" s="132">
        <f t="shared" si="0"/>
        <v>19700</v>
      </c>
      <c r="I18" s="123"/>
      <c r="J18" s="109"/>
    </row>
    <row r="19" spans="1:13" ht="21.95" customHeight="1">
      <c r="A19" s="150"/>
      <c r="B19" s="151" t="s">
        <v>236</v>
      </c>
      <c r="C19" s="152"/>
      <c r="D19" s="131"/>
      <c r="E19" s="131"/>
      <c r="F19" s="132">
        <f>'Period Budget'!D26</f>
        <v>3000</v>
      </c>
      <c r="G19" s="132">
        <f>'Period Budget'!E26+'Period Budget'!F26+'Period Budget'!G26</f>
        <v>0</v>
      </c>
      <c r="H19" s="132">
        <f t="shared" si="0"/>
        <v>3000</v>
      </c>
      <c r="I19" s="123"/>
      <c r="J19" s="109"/>
    </row>
    <row r="20" spans="1:13" ht="21.95" customHeight="1">
      <c r="A20" s="150"/>
      <c r="B20" s="151" t="s">
        <v>237</v>
      </c>
      <c r="C20" s="152"/>
      <c r="D20" s="131"/>
      <c r="E20" s="131"/>
      <c r="F20" s="132">
        <f>'Period Budget'!D28</f>
        <v>60000</v>
      </c>
      <c r="G20" s="132">
        <f>'Period Budget'!E28+'Period Budget'!F28+'Period Budget'!G28</f>
        <v>22660</v>
      </c>
      <c r="H20" s="132">
        <f t="shared" si="0"/>
        <v>82660</v>
      </c>
      <c r="I20" s="123"/>
      <c r="J20" s="109"/>
    </row>
    <row r="21" spans="1:13" ht="21.95" customHeight="1">
      <c r="A21" s="150"/>
      <c r="B21" s="151" t="s">
        <v>238</v>
      </c>
      <c r="C21" s="152"/>
      <c r="D21" s="131"/>
      <c r="E21" s="131"/>
      <c r="F21" s="447"/>
      <c r="G21" s="447"/>
      <c r="H21" s="131"/>
      <c r="I21" s="123"/>
      <c r="J21" s="109"/>
    </row>
    <row r="22" spans="1:13" ht="21.95" customHeight="1">
      <c r="A22" s="150"/>
      <c r="B22" s="151" t="s">
        <v>239</v>
      </c>
      <c r="C22" s="152"/>
      <c r="D22" s="131"/>
      <c r="E22" s="131"/>
      <c r="F22" s="132">
        <f>'Period Budget'!D30</f>
        <v>76800</v>
      </c>
      <c r="G22" s="132">
        <f>G20+G21</f>
        <v>22660</v>
      </c>
      <c r="H22" s="132">
        <f>F22+G22</f>
        <v>99460</v>
      </c>
      <c r="I22" s="123"/>
      <c r="J22" s="109"/>
    </row>
    <row r="23" spans="1:13" ht="21.95" customHeight="1">
      <c r="A23" s="150"/>
      <c r="B23" s="151" t="s">
        <v>240</v>
      </c>
      <c r="C23" s="152"/>
      <c r="D23" s="131"/>
      <c r="E23" s="131"/>
      <c r="F23" s="132">
        <f>SUM(F15:F22)</f>
        <v>289398.43674999999</v>
      </c>
      <c r="G23" s="132">
        <f>G21+G22</f>
        <v>22660</v>
      </c>
      <c r="H23" s="132">
        <f>F23+G23</f>
        <v>312058.43674999999</v>
      </c>
      <c r="I23" s="123"/>
      <c r="J23" s="109"/>
    </row>
    <row r="24" spans="1:13" ht="21.95" customHeight="1">
      <c r="A24" s="150"/>
      <c r="B24" s="151" t="s">
        <v>241</v>
      </c>
      <c r="C24" s="152"/>
      <c r="D24" s="131"/>
      <c r="E24" s="131"/>
      <c r="F24" s="131"/>
      <c r="G24" s="358">
        <f>'Period Budget'!E36+'Period Budget'!F36</f>
        <v>48633.561000000002</v>
      </c>
      <c r="H24" s="132">
        <f>F24+G24</f>
        <v>48633.561000000002</v>
      </c>
      <c r="I24" s="123"/>
      <c r="J24" s="109"/>
    </row>
    <row r="25" spans="1:13" ht="21.95" customHeight="1">
      <c r="A25" s="150"/>
      <c r="B25" s="151" t="s">
        <v>242</v>
      </c>
      <c r="C25" s="152"/>
      <c r="D25" s="131"/>
      <c r="E25" s="131"/>
      <c r="F25" s="132">
        <f>F23+F24</f>
        <v>289398.43674999999</v>
      </c>
      <c r="G25" s="132">
        <f>G23+G24</f>
        <v>71293.561000000002</v>
      </c>
      <c r="H25" s="132">
        <f>F25+G25</f>
        <v>360691.99774999998</v>
      </c>
      <c r="I25" s="123"/>
      <c r="J25" s="109"/>
    </row>
    <row r="26" spans="1:13" ht="9" customHeight="1">
      <c r="A26" s="150"/>
      <c r="B26" s="151"/>
      <c r="C26" s="152"/>
      <c r="D26" s="152"/>
      <c r="E26" s="152"/>
      <c r="F26" s="152"/>
      <c r="G26" s="152"/>
      <c r="H26" s="152"/>
      <c r="I26" s="123"/>
      <c r="J26" s="109"/>
    </row>
    <row r="27" spans="1:13" ht="21.95" customHeight="1">
      <c r="A27" s="128" t="s">
        <v>205</v>
      </c>
      <c r="B27" s="151" t="s">
        <v>386</v>
      </c>
      <c r="C27" s="357"/>
      <c r="D27" s="131"/>
      <c r="E27" s="131"/>
      <c r="F27" s="131"/>
      <c r="G27" s="358">
        <f>'Period Budget'!E33</f>
        <v>9000</v>
      </c>
      <c r="H27" s="358">
        <f>G27</f>
        <v>9000</v>
      </c>
      <c r="I27" s="123"/>
      <c r="J27" s="109"/>
    </row>
    <row r="28" spans="1:13">
      <c r="A28" s="465" t="s">
        <v>420</v>
      </c>
      <c r="B28" s="465"/>
      <c r="C28" s="465"/>
      <c r="D28" s="465"/>
      <c r="E28" s="465"/>
      <c r="F28" s="465"/>
      <c r="G28" s="465"/>
      <c r="H28" s="465"/>
      <c r="I28" s="466"/>
      <c r="J28" s="466"/>
      <c r="K28" s="466"/>
      <c r="L28" s="466"/>
      <c r="M28" s="466"/>
    </row>
    <row r="29" spans="1:13" ht="8.1" customHeight="1">
      <c r="A29" s="109"/>
      <c r="B29" s="153">
        <f ca="1">NOW()</f>
        <v>40627.475433217594</v>
      </c>
      <c r="C29" s="154">
        <f ca="1">NOW()</f>
        <v>40627.475433217594</v>
      </c>
      <c r="D29" s="155" t="s">
        <v>263</v>
      </c>
      <c r="E29" s="156"/>
      <c r="F29" s="156"/>
      <c r="G29" s="157" t="s">
        <v>280</v>
      </c>
      <c r="H29" s="156"/>
      <c r="I29" s="109"/>
      <c r="J29" s="109"/>
    </row>
    <row r="30" spans="1:13" ht="8.1" customHeight="1">
      <c r="A30" s="158" t="s">
        <v>206</v>
      </c>
      <c r="B30" s="159"/>
      <c r="C30" s="156"/>
      <c r="D30" s="156"/>
      <c r="E30" s="156"/>
      <c r="F30" s="156"/>
      <c r="G30" s="156"/>
      <c r="H30" s="157" t="s">
        <v>288</v>
      </c>
      <c r="I30" s="109"/>
      <c r="J30" s="109"/>
    </row>
    <row r="31" spans="1:13">
      <c r="A31" s="109"/>
      <c r="B31" s="159"/>
      <c r="C31" s="159"/>
      <c r="D31" s="159"/>
      <c r="E31" s="159"/>
      <c r="F31" s="159"/>
      <c r="G31" s="159"/>
      <c r="H31" s="159"/>
      <c r="I31" s="109"/>
      <c r="J31" s="109"/>
    </row>
    <row r="32" spans="1:13" ht="15.95" customHeight="1">
      <c r="A32" s="114"/>
      <c r="B32" s="160" t="s">
        <v>243</v>
      </c>
      <c r="C32" s="160"/>
      <c r="D32" s="160"/>
      <c r="E32" s="160"/>
      <c r="F32" s="160"/>
      <c r="G32" s="160"/>
      <c r="H32" s="160"/>
      <c r="I32" s="124"/>
      <c r="J32" s="109"/>
    </row>
    <row r="33" spans="1:10">
      <c r="A33" s="161"/>
      <c r="B33" s="162" t="s">
        <v>244</v>
      </c>
      <c r="C33" s="162"/>
      <c r="D33" s="162"/>
      <c r="E33" s="143" t="s">
        <v>267</v>
      </c>
      <c r="F33" s="143" t="s">
        <v>275</v>
      </c>
      <c r="G33" s="143" t="s">
        <v>281</v>
      </c>
      <c r="H33" s="143" t="s">
        <v>289</v>
      </c>
      <c r="I33" s="124"/>
      <c r="J33" s="109"/>
    </row>
    <row r="34" spans="1:10" ht="21.95" customHeight="1">
      <c r="A34" s="128" t="s">
        <v>207</v>
      </c>
      <c r="B34" s="129" t="s">
        <v>228</v>
      </c>
      <c r="C34" s="356" t="s">
        <v>387</v>
      </c>
      <c r="D34" s="163"/>
      <c r="E34" s="132">
        <f>('Period Budget'!E39+'Period Budget'!F39+'Period Budget'!G39)-F34-G34</f>
        <v>453086.73702416662</v>
      </c>
      <c r="F34" s="334">
        <f>'Activity Calc'!$N$51</f>
        <v>1000</v>
      </c>
      <c r="G34" s="358">
        <f>'Period Budget'!G39-F34</f>
        <v>272018.82292133337</v>
      </c>
      <c r="H34" s="132">
        <f>SUM(E34:G34)</f>
        <v>726105.55994549999</v>
      </c>
      <c r="I34" s="124"/>
      <c r="J34" s="109"/>
    </row>
    <row r="35" spans="1:10" ht="21.95" customHeight="1">
      <c r="A35" s="128" t="s">
        <v>208</v>
      </c>
      <c r="B35" s="133"/>
      <c r="C35" s="133"/>
      <c r="D35" s="133"/>
      <c r="E35" s="131"/>
      <c r="F35" s="131"/>
      <c r="G35" s="131"/>
      <c r="H35" s="131"/>
      <c r="I35" s="124"/>
      <c r="J35" s="109"/>
    </row>
    <row r="36" spans="1:10" ht="21.95" customHeight="1">
      <c r="A36" s="128" t="s">
        <v>209</v>
      </c>
      <c r="B36" s="133"/>
      <c r="C36" s="133"/>
      <c r="D36" s="133"/>
      <c r="E36" s="131"/>
      <c r="F36" s="131"/>
      <c r="G36" s="131"/>
      <c r="H36" s="131"/>
      <c r="I36" s="124"/>
      <c r="J36" s="109"/>
    </row>
    <row r="37" spans="1:10" ht="21.95" customHeight="1">
      <c r="A37" s="128" t="s">
        <v>210</v>
      </c>
      <c r="B37" s="133"/>
      <c r="C37" s="133"/>
      <c r="D37" s="133"/>
      <c r="E37" s="131"/>
      <c r="F37" s="131"/>
      <c r="G37" s="131"/>
      <c r="H37" s="131"/>
      <c r="I37" s="124"/>
      <c r="J37" s="109"/>
    </row>
    <row r="38" spans="1:10" ht="21.95" customHeight="1" thickBot="1">
      <c r="A38" s="128" t="s">
        <v>211</v>
      </c>
      <c r="B38" s="151" t="s">
        <v>245</v>
      </c>
      <c r="C38" s="163"/>
      <c r="D38" s="163"/>
      <c r="E38" s="132">
        <f>SUM(E34:E37)</f>
        <v>453086.73702416662</v>
      </c>
      <c r="F38" s="132">
        <f>SUM(F34:F37)</f>
        <v>1000</v>
      </c>
      <c r="G38" s="132">
        <f>SUM(G34:G37)</f>
        <v>272018.82292133337</v>
      </c>
      <c r="H38" s="217">
        <f>SUM(H34:H37)</f>
        <v>726105.55994549999</v>
      </c>
      <c r="I38" s="124"/>
      <c r="J38" s="109"/>
    </row>
    <row r="39" spans="1:10" ht="15.95" customHeight="1" thickBot="1">
      <c r="A39" s="114"/>
      <c r="B39" s="160" t="s">
        <v>246</v>
      </c>
      <c r="C39" s="160"/>
      <c r="D39" s="160"/>
      <c r="E39" s="160"/>
      <c r="F39" s="160"/>
      <c r="G39" s="160"/>
      <c r="H39" s="160"/>
      <c r="I39" s="124"/>
      <c r="J39" s="109"/>
    </row>
    <row r="40" spans="1:10">
      <c r="A40" s="139"/>
      <c r="B40" s="164"/>
      <c r="C40" s="164"/>
      <c r="D40" s="165" t="s">
        <v>264</v>
      </c>
      <c r="E40" s="165" t="s">
        <v>268</v>
      </c>
      <c r="F40" s="165" t="s">
        <v>276</v>
      </c>
      <c r="G40" s="165" t="s">
        <v>282</v>
      </c>
      <c r="H40" s="165" t="s">
        <v>290</v>
      </c>
      <c r="I40" s="124"/>
      <c r="J40" s="109"/>
    </row>
    <row r="41" spans="1:10" ht="21.95" customHeight="1">
      <c r="A41" s="128" t="s">
        <v>212</v>
      </c>
      <c r="B41" s="151" t="s">
        <v>247</v>
      </c>
      <c r="C41" s="163"/>
      <c r="D41" s="131"/>
      <c r="E41" s="131"/>
      <c r="F41" s="131"/>
      <c r="G41" s="131"/>
      <c r="H41" s="131"/>
      <c r="I41" s="124"/>
      <c r="J41" s="109"/>
    </row>
    <row r="42" spans="1:10" ht="21.95" customHeight="1">
      <c r="A42" s="128" t="s">
        <v>213</v>
      </c>
      <c r="B42" s="151" t="s">
        <v>248</v>
      </c>
      <c r="C42" s="163"/>
      <c r="D42" s="131"/>
      <c r="E42" s="131"/>
      <c r="F42" s="131"/>
      <c r="G42" s="131"/>
      <c r="H42" s="131"/>
      <c r="I42" s="124"/>
      <c r="J42" s="109"/>
    </row>
    <row r="43" spans="1:10" ht="21.95" customHeight="1">
      <c r="A43" s="128" t="s">
        <v>214</v>
      </c>
      <c r="B43" s="151" t="s">
        <v>249</v>
      </c>
      <c r="C43" s="163"/>
      <c r="D43" s="131"/>
      <c r="E43" s="131"/>
      <c r="F43" s="131"/>
      <c r="G43" s="131"/>
      <c r="H43" s="131"/>
      <c r="I43" s="124"/>
      <c r="J43" s="109"/>
    </row>
    <row r="44" spans="1:10" ht="15.95" customHeight="1">
      <c r="A44" s="114"/>
      <c r="B44" s="160" t="s">
        <v>250</v>
      </c>
      <c r="C44" s="160"/>
      <c r="D44" s="160"/>
      <c r="E44" s="160"/>
      <c r="F44" s="160"/>
      <c r="G44" s="160"/>
      <c r="H44" s="160"/>
      <c r="I44" s="124"/>
      <c r="J44" s="109"/>
    </row>
    <row r="45" spans="1:10">
      <c r="A45" s="117"/>
      <c r="B45" s="162" t="s">
        <v>244</v>
      </c>
      <c r="C45" s="166"/>
      <c r="D45" s="166"/>
      <c r="E45" s="167" t="s">
        <v>269</v>
      </c>
      <c r="F45" s="162"/>
      <c r="G45" s="162"/>
      <c r="H45" s="162"/>
      <c r="I45" s="124"/>
      <c r="J45" s="109"/>
    </row>
    <row r="46" spans="1:10">
      <c r="A46" s="124"/>
      <c r="B46" s="168"/>
      <c r="C46" s="168"/>
      <c r="D46" s="168"/>
      <c r="E46" s="147" t="s">
        <v>270</v>
      </c>
      <c r="F46" s="147" t="s">
        <v>277</v>
      </c>
      <c r="G46" s="148" t="s">
        <v>283</v>
      </c>
      <c r="H46" s="148" t="s">
        <v>291</v>
      </c>
      <c r="I46" s="124"/>
      <c r="J46" s="109"/>
    </row>
    <row r="47" spans="1:10" ht="21.95" customHeight="1">
      <c r="A47" s="128" t="s">
        <v>215</v>
      </c>
      <c r="B47" s="451" t="s">
        <v>228</v>
      </c>
      <c r="C47" s="451"/>
      <c r="D47" s="451"/>
      <c r="E47" s="452">
        <f>'Period Budget'!H33</f>
        <v>100605.75</v>
      </c>
      <c r="F47" s="452">
        <f>'Period Budget'!L33</f>
        <v>106461.22500000001</v>
      </c>
      <c r="G47" s="451">
        <f>'Period Budget'!P33</f>
        <v>82331.461750000002</v>
      </c>
      <c r="H47" s="133"/>
      <c r="I47" s="124"/>
      <c r="J47" s="109"/>
    </row>
    <row r="48" spans="1:10" ht="21.95" customHeight="1">
      <c r="A48" s="128" t="s">
        <v>216</v>
      </c>
      <c r="B48" s="133"/>
      <c r="C48" s="133"/>
      <c r="D48" s="133"/>
      <c r="E48" s="131"/>
      <c r="F48" s="131"/>
      <c r="G48" s="133"/>
      <c r="H48" s="133"/>
      <c r="I48" s="124"/>
      <c r="J48" s="109"/>
    </row>
    <row r="49" spans="1:10" ht="21.95" customHeight="1">
      <c r="A49" s="128" t="s">
        <v>217</v>
      </c>
      <c r="B49" s="133"/>
      <c r="C49" s="133"/>
      <c r="D49" s="133"/>
      <c r="E49" s="131"/>
      <c r="F49" s="131"/>
      <c r="G49" s="133"/>
      <c r="H49" s="133"/>
      <c r="I49" s="124"/>
      <c r="J49" s="109"/>
    </row>
    <row r="50" spans="1:10" ht="21.95" customHeight="1">
      <c r="A50" s="128" t="s">
        <v>218</v>
      </c>
      <c r="B50" s="133"/>
      <c r="C50" s="133"/>
      <c r="D50" s="133"/>
      <c r="E50" s="131"/>
      <c r="F50" s="131"/>
      <c r="G50" s="133"/>
      <c r="H50" s="133"/>
      <c r="I50" s="124"/>
      <c r="J50" s="109"/>
    </row>
    <row r="51" spans="1:10" ht="21.95" customHeight="1">
      <c r="A51" s="128" t="s">
        <v>219</v>
      </c>
      <c r="B51" s="133"/>
      <c r="C51" s="133"/>
      <c r="D51" s="133"/>
      <c r="E51" s="131"/>
      <c r="F51" s="131"/>
      <c r="G51" s="133"/>
      <c r="H51" s="133"/>
      <c r="I51" s="124"/>
      <c r="J51" s="109"/>
    </row>
    <row r="52" spans="1:10" ht="15.95" customHeight="1">
      <c r="A52" s="114"/>
      <c r="B52" s="115" t="s">
        <v>251</v>
      </c>
      <c r="C52" s="115"/>
      <c r="D52" s="115"/>
      <c r="E52" s="115"/>
      <c r="F52" s="115"/>
      <c r="G52" s="115"/>
      <c r="H52" s="115"/>
      <c r="I52" s="124"/>
      <c r="J52" s="109"/>
    </row>
    <row r="53" spans="1:10" ht="21.95" customHeight="1">
      <c r="A53" s="169" t="s">
        <v>220</v>
      </c>
      <c r="B53" s="170" t="s">
        <v>252</v>
      </c>
      <c r="C53" s="354" t="s">
        <v>257</v>
      </c>
      <c r="D53" s="444">
        <f>'Period Budget'!C15</f>
        <v>0.1143</v>
      </c>
      <c r="E53" s="172" t="s">
        <v>271</v>
      </c>
      <c r="F53" s="173"/>
      <c r="G53" s="171" t="s">
        <v>284</v>
      </c>
      <c r="H53" s="444">
        <f>'Period Budget'!C36</f>
        <v>5.0299999999999997E-2</v>
      </c>
      <c r="I53" s="124"/>
      <c r="J53" s="109"/>
    </row>
    <row r="54" spans="1:10" ht="25.5">
      <c r="A54" s="150" t="s">
        <v>221</v>
      </c>
      <c r="B54" s="174" t="s">
        <v>253</v>
      </c>
      <c r="C54" s="355" t="s">
        <v>258</v>
      </c>
      <c r="D54" s="445">
        <f>'Period Budget'!C16</f>
        <v>0.17829999999999999</v>
      </c>
      <c r="E54" s="175"/>
      <c r="F54" s="175"/>
      <c r="G54" s="175"/>
      <c r="H54" s="175"/>
      <c r="I54" s="124"/>
      <c r="J54" s="109"/>
    </row>
    <row r="55" spans="1:10" ht="16.5">
      <c r="A55" s="176"/>
      <c r="B55" s="177"/>
      <c r="C55" s="178"/>
      <c r="D55" s="178"/>
      <c r="E55" s="178"/>
      <c r="F55" s="178"/>
      <c r="G55" s="178"/>
      <c r="H55" s="178"/>
      <c r="I55" s="124"/>
      <c r="J55" s="109"/>
    </row>
    <row r="56" spans="1:10" ht="16.5">
      <c r="A56" s="176"/>
      <c r="B56" s="177"/>
      <c r="C56" s="178"/>
      <c r="D56" s="178"/>
      <c r="E56" s="178"/>
      <c r="F56" s="178"/>
      <c r="G56" s="178"/>
      <c r="H56" s="178"/>
      <c r="I56" s="124"/>
      <c r="J56" s="109"/>
    </row>
    <row r="57" spans="1:10" ht="16.5">
      <c r="A57" s="176"/>
      <c r="B57" s="177"/>
      <c r="C57" s="178"/>
      <c r="D57" s="178"/>
      <c r="E57" s="178"/>
      <c r="F57" s="178"/>
      <c r="G57" s="178"/>
      <c r="H57" s="178"/>
      <c r="I57" s="124"/>
      <c r="J57" s="109"/>
    </row>
    <row r="58" spans="1:10" ht="12.95" customHeight="1">
      <c r="A58" s="176"/>
      <c r="B58" s="177"/>
      <c r="C58" s="178"/>
      <c r="D58" s="178"/>
      <c r="E58" s="178"/>
      <c r="F58" s="178"/>
      <c r="G58" s="178"/>
      <c r="H58" s="178"/>
      <c r="I58" s="124"/>
      <c r="J58" s="109"/>
    </row>
    <row r="59" spans="1:10" ht="15.75" customHeight="1">
      <c r="A59" s="465" t="str">
        <f>A28</f>
        <v xml:space="preserve">Submitting on grants.gov? Use this worksheet to generate the figures that you will transcribe to your on-line 424A on grants.gov. We only need one 424A. Do not submit this worksheet. </v>
      </c>
      <c r="B59" s="465"/>
      <c r="C59" s="465"/>
      <c r="D59" s="465"/>
      <c r="E59" s="465"/>
      <c r="F59" s="465"/>
      <c r="G59" s="465"/>
      <c r="H59" s="465"/>
      <c r="I59" s="466"/>
      <c r="J59" s="109"/>
    </row>
    <row r="60" spans="1:10" ht="10.5" customHeight="1">
      <c r="A60" s="153"/>
      <c r="B60" s="153">
        <f ca="1">NOW()</f>
        <v>40627.475433217594</v>
      </c>
      <c r="C60" s="154">
        <f ca="1">NOW()</f>
        <v>40627.475433217594</v>
      </c>
      <c r="D60" s="179" t="s">
        <v>263</v>
      </c>
      <c r="E60" s="180"/>
      <c r="F60" s="180"/>
      <c r="G60" s="112" t="s">
        <v>285</v>
      </c>
      <c r="H60" s="180"/>
      <c r="I60" s="109"/>
      <c r="J60" s="109"/>
    </row>
  </sheetData>
  <phoneticPr fontId="33" type="noConversion"/>
  <pageMargins left="0.67" right="0.5" top="0.4" bottom="0.42" header="0.21" footer="0"/>
  <pageSetup orientation="landscape" r:id="rId1"/>
  <headerFooter alignWithMargins="0"/>
  <rowBreaks count="1" manualBreakCount="1">
    <brk id="30" man="1"/>
  </rowBreaks>
  <drawing r:id="rId2"/>
  <legacyDrawing r:id="rId3"/>
</worksheet>
</file>

<file path=xl/worksheets/sheet8.xml><?xml version="1.0" encoding="utf-8"?>
<worksheet xmlns="http://schemas.openxmlformats.org/spreadsheetml/2006/main" xmlns:r="http://schemas.openxmlformats.org/officeDocument/2006/relationships">
  <dimension ref="A1:K52"/>
  <sheetViews>
    <sheetView tabSelected="1" showOutlineSymbols="0" zoomScale="95" zoomScaleNormal="95" workbookViewId="0">
      <selection activeCell="B1" sqref="B1"/>
    </sheetView>
  </sheetViews>
  <sheetFormatPr defaultColWidth="9.6640625" defaultRowHeight="15"/>
  <cols>
    <col min="1" max="1" width="2.6640625" style="108" customWidth="1"/>
    <col min="2" max="2" width="11.6640625" style="108" customWidth="1"/>
    <col min="3" max="3" width="8.6640625" style="108" customWidth="1"/>
    <col min="4" max="4" width="10.6640625" style="108" customWidth="1"/>
    <col min="5" max="5" width="5.6640625" style="108" customWidth="1"/>
    <col min="6" max="6" width="13.6640625" style="108" customWidth="1"/>
    <col min="7" max="7" width="14.6640625" style="108" customWidth="1"/>
    <col min="8" max="8" width="12.6640625" style="108" customWidth="1"/>
    <col min="9" max="9" width="1.6640625" style="108" customWidth="1"/>
    <col min="10" max="16384" width="9.6640625" style="108"/>
  </cols>
  <sheetData>
    <row r="1" spans="1:11" ht="15.95" customHeight="1">
      <c r="A1" s="181"/>
      <c r="B1" s="181"/>
      <c r="C1" s="181"/>
      <c r="D1" s="181"/>
      <c r="E1" s="182" t="s">
        <v>336</v>
      </c>
      <c r="F1" s="181"/>
      <c r="G1" s="183" t="s">
        <v>364</v>
      </c>
      <c r="H1" s="183"/>
      <c r="I1" s="181"/>
      <c r="J1" s="181"/>
      <c r="K1" s="181"/>
    </row>
    <row r="2" spans="1:11" ht="20.100000000000001" customHeight="1">
      <c r="A2" s="181"/>
      <c r="B2" s="184" t="s">
        <v>292</v>
      </c>
      <c r="C2" s="184"/>
      <c r="D2" s="185"/>
      <c r="E2" s="186" t="s">
        <v>337</v>
      </c>
      <c r="F2" s="187"/>
      <c r="G2" s="188" t="s">
        <v>365</v>
      </c>
      <c r="H2" s="189"/>
      <c r="I2" s="190"/>
      <c r="J2" s="181"/>
      <c r="K2" s="181"/>
    </row>
    <row r="3" spans="1:11" ht="21.75" customHeight="1">
      <c r="A3" s="181"/>
      <c r="B3" s="191" t="s">
        <v>293</v>
      </c>
      <c r="C3" s="191"/>
      <c r="D3" s="192"/>
      <c r="E3" s="343" t="s">
        <v>338</v>
      </c>
      <c r="F3" s="344"/>
      <c r="G3" s="193"/>
      <c r="H3" s="194"/>
      <c r="I3" s="190"/>
      <c r="J3" s="181"/>
      <c r="K3" s="181"/>
    </row>
    <row r="4" spans="1:11" ht="12" customHeight="1">
      <c r="A4" s="181"/>
      <c r="B4" s="195" t="s">
        <v>294</v>
      </c>
      <c r="C4" s="196"/>
      <c r="D4" s="196"/>
      <c r="E4" s="186" t="s">
        <v>339</v>
      </c>
      <c r="F4" s="187"/>
      <c r="G4" s="188" t="s">
        <v>366</v>
      </c>
      <c r="H4" s="189"/>
      <c r="I4" s="190"/>
      <c r="J4" s="181"/>
      <c r="K4" s="181"/>
    </row>
    <row r="5" spans="1:11">
      <c r="A5" s="181"/>
      <c r="B5" s="197" t="s">
        <v>295</v>
      </c>
      <c r="C5" s="198"/>
      <c r="D5" s="198"/>
      <c r="E5" s="193"/>
      <c r="F5" s="194"/>
      <c r="G5" s="193"/>
      <c r="H5" s="194"/>
      <c r="I5" s="190"/>
      <c r="J5" s="181"/>
      <c r="K5" s="181"/>
    </row>
    <row r="6" spans="1:11">
      <c r="A6" s="181"/>
      <c r="B6" s="197" t="s">
        <v>296</v>
      </c>
      <c r="C6" s="198"/>
      <c r="D6" s="198"/>
      <c r="E6" s="186" t="s">
        <v>340</v>
      </c>
      <c r="F6" s="187"/>
      <c r="G6" s="188" t="s">
        <v>367</v>
      </c>
      <c r="H6" s="189"/>
      <c r="I6" s="190"/>
      <c r="J6" s="181"/>
      <c r="K6" s="181"/>
    </row>
    <row r="7" spans="1:11">
      <c r="A7" s="181"/>
      <c r="B7" s="197" t="s">
        <v>297</v>
      </c>
      <c r="C7" s="198"/>
      <c r="D7" s="198"/>
      <c r="E7" s="193"/>
      <c r="F7" s="194"/>
      <c r="G7" s="193"/>
      <c r="H7" s="194"/>
      <c r="I7" s="190"/>
      <c r="J7" s="181"/>
      <c r="K7" s="181"/>
    </row>
    <row r="8" spans="1:11">
      <c r="A8" s="181"/>
      <c r="B8" s="199" t="s">
        <v>298</v>
      </c>
      <c r="C8" s="200"/>
      <c r="D8" s="200"/>
      <c r="E8" s="200"/>
      <c r="F8" s="200"/>
      <c r="G8" s="200"/>
      <c r="H8" s="200"/>
      <c r="I8" s="190"/>
      <c r="J8" s="181"/>
      <c r="K8" s="181"/>
    </row>
    <row r="9" spans="1:11" ht="9.9499999999999993" customHeight="1">
      <c r="A9" s="181"/>
      <c r="B9" s="193" t="s">
        <v>299</v>
      </c>
      <c r="C9" s="194"/>
      <c r="D9" s="194"/>
      <c r="E9" s="194" t="s">
        <v>341</v>
      </c>
      <c r="F9" s="194"/>
      <c r="G9" s="194"/>
      <c r="H9" s="194"/>
      <c r="I9" s="190"/>
      <c r="J9" s="181"/>
      <c r="K9" s="181"/>
    </row>
    <row r="10" spans="1:11" ht="21" customHeight="1">
      <c r="A10" s="181"/>
      <c r="B10" s="336" t="s">
        <v>300</v>
      </c>
      <c r="C10" s="337"/>
      <c r="D10" s="337"/>
      <c r="E10" s="338" t="s">
        <v>342</v>
      </c>
      <c r="F10" s="339"/>
      <c r="G10" s="339"/>
      <c r="H10" s="339"/>
      <c r="I10" s="190"/>
      <c r="J10" s="181"/>
      <c r="K10" s="181"/>
    </row>
    <row r="11" spans="1:11">
      <c r="A11" s="181"/>
      <c r="B11" s="201" t="s">
        <v>301</v>
      </c>
      <c r="C11" s="202"/>
      <c r="D11" s="202"/>
      <c r="E11" s="201" t="s">
        <v>343</v>
      </c>
      <c r="F11" s="200"/>
      <c r="G11" s="200"/>
      <c r="H11" s="200"/>
      <c r="I11" s="190"/>
      <c r="J11" s="181"/>
      <c r="K11" s="181"/>
    </row>
    <row r="12" spans="1:11">
      <c r="A12" s="181"/>
      <c r="B12" s="340" t="s">
        <v>302</v>
      </c>
      <c r="C12" s="341"/>
      <c r="D12" s="341"/>
      <c r="E12" s="345" t="s">
        <v>423</v>
      </c>
      <c r="F12" s="342"/>
      <c r="G12" s="342"/>
      <c r="H12" s="342"/>
      <c r="I12" s="190"/>
      <c r="J12" s="181"/>
      <c r="K12" s="181"/>
    </row>
    <row r="13" spans="1:11">
      <c r="A13" s="181"/>
      <c r="B13" s="340" t="s">
        <v>303</v>
      </c>
      <c r="C13" s="342"/>
      <c r="D13" s="342"/>
      <c r="E13" s="345" t="s">
        <v>424</v>
      </c>
      <c r="F13" s="342"/>
      <c r="G13" s="342"/>
      <c r="H13" s="342"/>
      <c r="I13" s="190"/>
      <c r="J13" s="181"/>
      <c r="K13" s="181"/>
    </row>
    <row r="14" spans="1:11" ht="15" customHeight="1">
      <c r="A14" s="181"/>
      <c r="B14" s="199" t="s">
        <v>304</v>
      </c>
      <c r="C14" s="203"/>
      <c r="D14" s="203"/>
      <c r="E14" s="204" t="s">
        <v>344</v>
      </c>
      <c r="F14" s="196"/>
      <c r="G14" s="196"/>
      <c r="H14" s="347" t="s">
        <v>383</v>
      </c>
      <c r="I14" s="190"/>
      <c r="J14" s="181"/>
      <c r="K14" s="181"/>
    </row>
    <row r="15" spans="1:11" ht="15" customHeight="1">
      <c r="A15" s="181"/>
      <c r="B15" s="345" t="s">
        <v>305</v>
      </c>
      <c r="C15" s="346"/>
      <c r="D15" s="346"/>
      <c r="E15" s="193" t="s">
        <v>345</v>
      </c>
      <c r="F15" s="194"/>
      <c r="G15" s="194" t="s">
        <v>368</v>
      </c>
      <c r="H15" s="194"/>
      <c r="I15" s="190"/>
      <c r="J15" s="181"/>
      <c r="K15" s="181"/>
    </row>
    <row r="16" spans="1:11">
      <c r="A16" s="181"/>
      <c r="B16" s="199" t="s">
        <v>306</v>
      </c>
      <c r="C16" s="203"/>
      <c r="D16" s="203"/>
      <c r="E16" s="193" t="s">
        <v>346</v>
      </c>
      <c r="F16" s="194"/>
      <c r="G16" s="194" t="s">
        <v>369</v>
      </c>
      <c r="H16" s="194"/>
      <c r="I16" s="190"/>
      <c r="J16" s="181"/>
      <c r="K16" s="181"/>
    </row>
    <row r="17" spans="1:11">
      <c r="A17" s="181"/>
      <c r="B17" s="193" t="s">
        <v>307</v>
      </c>
      <c r="C17" s="194"/>
      <c r="D17" s="194"/>
      <c r="E17" s="193" t="s">
        <v>347</v>
      </c>
      <c r="F17" s="194"/>
      <c r="G17" s="194" t="s">
        <v>370</v>
      </c>
      <c r="H17" s="194"/>
      <c r="I17" s="190"/>
      <c r="J17" s="181"/>
      <c r="K17" s="181"/>
    </row>
    <row r="18" spans="1:11">
      <c r="A18" s="181"/>
      <c r="B18" s="193"/>
      <c r="C18" s="194"/>
      <c r="D18" s="194"/>
      <c r="E18" s="193" t="s">
        <v>348</v>
      </c>
      <c r="F18" s="194"/>
      <c r="G18" s="194" t="s">
        <v>371</v>
      </c>
      <c r="H18" s="194"/>
      <c r="I18" s="190"/>
      <c r="J18" s="181"/>
      <c r="K18" s="181"/>
    </row>
    <row r="19" spans="1:11">
      <c r="A19" s="181"/>
      <c r="B19" s="199" t="s">
        <v>308</v>
      </c>
      <c r="C19" s="203"/>
      <c r="D19" s="203"/>
      <c r="E19" s="193" t="s">
        <v>349</v>
      </c>
      <c r="F19" s="194"/>
      <c r="G19" s="194" t="s">
        <v>372</v>
      </c>
      <c r="H19" s="194"/>
      <c r="I19" s="190"/>
      <c r="J19" s="181"/>
      <c r="K19" s="181"/>
    </row>
    <row r="20" spans="1:11" ht="15" customHeight="1">
      <c r="A20" s="181"/>
      <c r="B20" s="205" t="s">
        <v>309</v>
      </c>
      <c r="C20" s="206"/>
      <c r="D20" s="206"/>
      <c r="E20" s="193" t="s">
        <v>350</v>
      </c>
      <c r="F20" s="194"/>
      <c r="G20" s="194" t="s">
        <v>373</v>
      </c>
      <c r="H20" s="194"/>
      <c r="I20" s="190"/>
      <c r="J20" s="181"/>
      <c r="K20" s="181"/>
    </row>
    <row r="21" spans="1:11">
      <c r="A21" s="181"/>
      <c r="B21" s="199" t="s">
        <v>310</v>
      </c>
      <c r="C21" s="203"/>
      <c r="D21" s="203"/>
      <c r="E21" s="193" t="s">
        <v>351</v>
      </c>
      <c r="F21" s="194"/>
      <c r="G21" s="194" t="s">
        <v>374</v>
      </c>
      <c r="H21" s="342" t="s">
        <v>384</v>
      </c>
      <c r="I21" s="190"/>
      <c r="J21" s="181"/>
      <c r="K21" s="181"/>
    </row>
    <row r="22" spans="1:11" ht="15" customHeight="1">
      <c r="A22" s="181"/>
      <c r="B22" s="205" t="s">
        <v>311</v>
      </c>
      <c r="C22" s="206"/>
      <c r="D22" s="206"/>
      <c r="E22" s="193"/>
      <c r="F22" s="194"/>
      <c r="G22" s="348" t="s">
        <v>375</v>
      </c>
      <c r="H22" s="348"/>
      <c r="I22" s="190"/>
      <c r="J22" s="181"/>
      <c r="K22" s="181"/>
    </row>
    <row r="23" spans="1:11">
      <c r="A23" s="181"/>
      <c r="B23" s="199" t="s">
        <v>312</v>
      </c>
      <c r="C23" s="207"/>
      <c r="D23" s="207" t="s">
        <v>332</v>
      </c>
      <c r="E23" s="199" t="s">
        <v>352</v>
      </c>
      <c r="F23" s="203"/>
      <c r="G23" s="203"/>
      <c r="H23" s="203"/>
      <c r="I23" s="190"/>
      <c r="J23" s="181"/>
      <c r="K23" s="181"/>
    </row>
    <row r="24" spans="1:11" ht="28.5" customHeight="1">
      <c r="A24" s="181"/>
      <c r="B24" s="349" t="s">
        <v>313</v>
      </c>
      <c r="C24" s="350"/>
      <c r="D24" s="350"/>
      <c r="E24" s="469" t="s">
        <v>422</v>
      </c>
      <c r="F24" s="350"/>
      <c r="G24" s="350"/>
      <c r="H24" s="350"/>
      <c r="I24" s="190"/>
      <c r="J24" s="181"/>
      <c r="K24" s="181"/>
    </row>
    <row r="25" spans="1:11">
      <c r="A25" s="181"/>
      <c r="B25" s="199" t="s">
        <v>314</v>
      </c>
      <c r="C25" s="203"/>
      <c r="D25" s="208" t="s">
        <v>333</v>
      </c>
      <c r="E25" s="209"/>
      <c r="F25" s="209"/>
      <c r="G25" s="209"/>
      <c r="H25" s="209"/>
      <c r="I25" s="190"/>
      <c r="J25" s="181"/>
      <c r="K25" s="181"/>
    </row>
    <row r="26" spans="1:11">
      <c r="A26" s="181"/>
      <c r="B26" s="193" t="s">
        <v>315</v>
      </c>
      <c r="C26" s="194" t="s">
        <v>330</v>
      </c>
      <c r="D26" s="193" t="s">
        <v>334</v>
      </c>
      <c r="E26" s="194"/>
      <c r="F26" s="194"/>
      <c r="G26" s="194" t="s">
        <v>376</v>
      </c>
      <c r="H26" s="194"/>
      <c r="I26" s="190"/>
      <c r="J26" s="181"/>
      <c r="K26" s="181"/>
    </row>
    <row r="27" spans="1:11" ht="21.95" customHeight="1">
      <c r="A27" s="181"/>
      <c r="B27" s="351" t="s">
        <v>316</v>
      </c>
      <c r="C27" s="351" t="s">
        <v>331</v>
      </c>
      <c r="D27" s="351" t="s">
        <v>335</v>
      </c>
      <c r="E27" s="352"/>
      <c r="F27" s="352"/>
      <c r="G27" s="351" t="s">
        <v>377</v>
      </c>
      <c r="H27" s="352"/>
      <c r="I27" s="190"/>
      <c r="J27" s="181"/>
      <c r="K27" s="181"/>
    </row>
    <row r="28" spans="1:11" ht="33" customHeight="1">
      <c r="A28" s="181"/>
      <c r="B28" s="210" t="s">
        <v>317</v>
      </c>
      <c r="C28" s="211"/>
      <c r="D28" s="211"/>
      <c r="E28" s="212" t="s">
        <v>353</v>
      </c>
      <c r="F28" s="213"/>
      <c r="G28" s="213"/>
      <c r="H28" s="213"/>
      <c r="I28" s="190"/>
      <c r="J28" s="181"/>
      <c r="K28" s="181"/>
    </row>
    <row r="29" spans="1:11" ht="21.95" customHeight="1">
      <c r="A29" s="181"/>
      <c r="B29" s="193" t="s">
        <v>318</v>
      </c>
      <c r="C29" s="194"/>
      <c r="D29" s="359">
        <f>SF424A!F7</f>
        <v>289398.43674999999</v>
      </c>
      <c r="E29" s="193" t="s">
        <v>354</v>
      </c>
      <c r="F29" s="194"/>
      <c r="G29" s="194"/>
      <c r="H29" s="194"/>
      <c r="I29" s="190"/>
      <c r="J29" s="181"/>
      <c r="K29" s="181"/>
    </row>
    <row r="30" spans="1:11">
      <c r="A30" s="181"/>
      <c r="B30" s="193" t="s">
        <v>319</v>
      </c>
      <c r="C30" s="194"/>
      <c r="D30" s="359">
        <f>SF424A!E34-D34</f>
        <v>444086.73702416662</v>
      </c>
      <c r="E30" s="193" t="s">
        <v>355</v>
      </c>
      <c r="F30" s="194"/>
      <c r="G30" s="194"/>
      <c r="H30" s="194"/>
      <c r="I30" s="190"/>
      <c r="J30" s="181"/>
      <c r="K30" s="181"/>
    </row>
    <row r="31" spans="1:11">
      <c r="A31" s="181"/>
      <c r="B31" s="193" t="s">
        <v>320</v>
      </c>
      <c r="C31" s="194"/>
      <c r="D31" s="359">
        <f>SF424A!F34</f>
        <v>1000</v>
      </c>
      <c r="E31" s="193" t="s">
        <v>356</v>
      </c>
      <c r="F31" s="194"/>
      <c r="G31" s="194"/>
      <c r="H31" s="194"/>
      <c r="I31" s="190"/>
      <c r="J31" s="181"/>
      <c r="K31" s="181"/>
    </row>
    <row r="32" spans="1:11">
      <c r="A32" s="181"/>
      <c r="B32" s="193" t="s">
        <v>321</v>
      </c>
      <c r="C32" s="194"/>
      <c r="D32" s="360">
        <f>'Activity Calc'!O62</f>
        <v>1100</v>
      </c>
      <c r="E32" s="193" t="s">
        <v>357</v>
      </c>
      <c r="F32" s="194"/>
      <c r="G32" s="194"/>
      <c r="H32" s="194"/>
      <c r="I32" s="190"/>
      <c r="J32" s="181"/>
      <c r="K32" s="181"/>
    </row>
    <row r="33" spans="1:11">
      <c r="A33" s="181"/>
      <c r="B33" s="193" t="s">
        <v>322</v>
      </c>
      <c r="C33" s="194"/>
      <c r="D33" s="359">
        <f>(+SF424A!G34)-D32</f>
        <v>270918.82292133337</v>
      </c>
      <c r="E33" s="193" t="s">
        <v>358</v>
      </c>
      <c r="F33" s="194"/>
      <c r="G33" s="194"/>
      <c r="H33" s="194"/>
      <c r="I33" s="190"/>
      <c r="J33" s="181"/>
      <c r="K33" s="181"/>
    </row>
    <row r="34" spans="1:11" ht="21.95" customHeight="1">
      <c r="A34" s="181"/>
      <c r="B34" s="193" t="s">
        <v>323</v>
      </c>
      <c r="C34" s="194"/>
      <c r="D34" s="359">
        <f>SF424A!H27</f>
        <v>9000</v>
      </c>
      <c r="E34" s="199" t="s">
        <v>359</v>
      </c>
      <c r="F34" s="203"/>
      <c r="G34" s="203"/>
      <c r="H34" s="203"/>
      <c r="I34" s="190"/>
      <c r="J34" s="181"/>
      <c r="K34" s="181"/>
    </row>
    <row r="35" spans="1:11">
      <c r="A35" s="181"/>
      <c r="B35" s="193" t="s">
        <v>324</v>
      </c>
      <c r="C35" s="194"/>
      <c r="D35" s="214">
        <f>SUM(D29:D34)</f>
        <v>1015503.9966955</v>
      </c>
      <c r="E35" s="215" t="s">
        <v>360</v>
      </c>
      <c r="F35" s="194" t="s">
        <v>363</v>
      </c>
      <c r="G35" s="194"/>
      <c r="H35" s="342" t="s">
        <v>385</v>
      </c>
      <c r="I35" s="190"/>
      <c r="J35" s="181"/>
      <c r="K35" s="181"/>
    </row>
    <row r="36" spans="1:11" ht="45" customHeight="1">
      <c r="A36" s="181"/>
      <c r="B36" s="212" t="s">
        <v>325</v>
      </c>
      <c r="C36" s="213"/>
      <c r="D36" s="213"/>
      <c r="E36" s="213"/>
      <c r="F36" s="213"/>
      <c r="G36" s="213"/>
      <c r="H36" s="213"/>
      <c r="I36" s="190"/>
      <c r="J36" s="181"/>
      <c r="K36" s="181"/>
    </row>
    <row r="37" spans="1:11" ht="21" customHeight="1">
      <c r="A37" s="181"/>
      <c r="B37" s="201" t="s">
        <v>326</v>
      </c>
      <c r="C37" s="200"/>
      <c r="D37" s="200"/>
      <c r="E37" s="201" t="s">
        <v>361</v>
      </c>
      <c r="F37" s="200"/>
      <c r="G37" s="201" t="s">
        <v>378</v>
      </c>
      <c r="H37" s="200"/>
      <c r="I37" s="190"/>
      <c r="J37" s="181"/>
      <c r="K37" s="181"/>
    </row>
    <row r="38" spans="1:11" ht="27.95" customHeight="1">
      <c r="A38" s="181"/>
      <c r="B38" s="349" t="s">
        <v>327</v>
      </c>
      <c r="C38" s="350"/>
      <c r="D38" s="350"/>
      <c r="E38" s="349" t="s">
        <v>362</v>
      </c>
      <c r="F38" s="350"/>
      <c r="G38" s="349" t="s">
        <v>379</v>
      </c>
      <c r="H38" s="350"/>
      <c r="I38" s="190"/>
      <c r="J38" s="181"/>
      <c r="K38" s="181"/>
    </row>
    <row r="39" spans="1:11" ht="15" customHeight="1">
      <c r="A39" s="181"/>
      <c r="B39" s="201" t="s">
        <v>328</v>
      </c>
      <c r="C39" s="200"/>
      <c r="D39" s="200"/>
      <c r="E39" s="200"/>
      <c r="F39" s="200"/>
      <c r="G39" s="201" t="s">
        <v>380</v>
      </c>
      <c r="H39" s="200"/>
      <c r="I39" s="190"/>
      <c r="J39" s="181"/>
      <c r="K39" s="181"/>
    </row>
    <row r="40" spans="1:11" ht="27.75" customHeight="1" thickBot="1">
      <c r="A40" s="181"/>
      <c r="B40" s="437" t="s">
        <v>329</v>
      </c>
      <c r="C40" s="438"/>
      <c r="D40" s="438"/>
      <c r="E40" s="438"/>
      <c r="F40" s="439"/>
      <c r="G40" s="437" t="s">
        <v>381</v>
      </c>
      <c r="H40" s="439"/>
      <c r="I40" s="190"/>
      <c r="J40" s="181"/>
      <c r="K40" s="181"/>
    </row>
    <row r="41" spans="1:11" ht="11.25" customHeight="1">
      <c r="A41" s="181"/>
      <c r="B41" s="465" t="s">
        <v>421</v>
      </c>
      <c r="C41" s="467"/>
      <c r="D41" s="467"/>
      <c r="E41" s="467"/>
      <c r="F41" s="467"/>
      <c r="G41" s="467"/>
      <c r="H41" s="353"/>
      <c r="I41" s="436"/>
      <c r="J41" s="181"/>
      <c r="K41" s="181"/>
    </row>
    <row r="42" spans="1:11" ht="9.9499999999999993" customHeight="1">
      <c r="A42" s="181"/>
      <c r="B42" s="216" t="s">
        <v>425</v>
      </c>
      <c r="C42" s="436"/>
      <c r="D42" s="181"/>
      <c r="E42" s="436"/>
      <c r="F42" s="436"/>
      <c r="G42" s="468" t="s">
        <v>382</v>
      </c>
      <c r="H42" s="468"/>
      <c r="I42" s="181"/>
      <c r="J42" s="181"/>
      <c r="K42" s="181"/>
    </row>
    <row r="43" spans="1:11">
      <c r="A43" s="181"/>
      <c r="B43" s="216"/>
      <c r="C43" s="181"/>
      <c r="D43" s="181"/>
      <c r="E43" s="181"/>
      <c r="F43" s="181"/>
      <c r="H43" s="181"/>
      <c r="I43" s="181"/>
      <c r="J43" s="181"/>
      <c r="K43" s="181"/>
    </row>
    <row r="44" spans="1:11">
      <c r="A44" s="181"/>
      <c r="B44" s="181"/>
      <c r="C44" s="181"/>
      <c r="D44" s="181"/>
      <c r="E44" s="181"/>
      <c r="F44" s="181"/>
      <c r="G44" s="181"/>
      <c r="H44" s="181"/>
      <c r="I44" s="181"/>
      <c r="J44" s="181"/>
      <c r="K44" s="181"/>
    </row>
    <row r="45" spans="1:11">
      <c r="A45" s="181"/>
      <c r="B45" s="181"/>
      <c r="C45" s="181"/>
      <c r="D45" s="181"/>
      <c r="E45" s="181"/>
      <c r="F45" s="181"/>
      <c r="G45" s="181"/>
      <c r="H45" s="181"/>
      <c r="I45" s="181"/>
      <c r="J45" s="181"/>
      <c r="K45" s="181"/>
    </row>
    <row r="46" spans="1:11">
      <c r="A46" s="181"/>
      <c r="B46" s="181"/>
      <c r="C46" s="181"/>
      <c r="D46" s="181"/>
      <c r="E46" s="181"/>
      <c r="F46" s="181"/>
      <c r="G46" s="181"/>
      <c r="H46" s="181"/>
      <c r="I46" s="181"/>
      <c r="J46" s="181"/>
      <c r="K46" s="181"/>
    </row>
    <row r="47" spans="1:11">
      <c r="A47" s="181"/>
      <c r="B47" s="181"/>
      <c r="C47" s="181"/>
      <c r="D47" s="181"/>
      <c r="E47" s="181"/>
      <c r="F47" s="181"/>
      <c r="G47" s="181"/>
      <c r="H47" s="181"/>
      <c r="I47" s="181"/>
      <c r="J47" s="181"/>
      <c r="K47" s="181"/>
    </row>
    <row r="48" spans="1:11">
      <c r="A48" s="181"/>
      <c r="B48" s="181"/>
      <c r="C48" s="181"/>
      <c r="D48" s="181"/>
      <c r="E48" s="181"/>
      <c r="F48" s="181"/>
      <c r="G48" s="181"/>
      <c r="H48" s="181"/>
      <c r="I48" s="181"/>
      <c r="J48" s="181"/>
      <c r="K48" s="181"/>
    </row>
    <row r="49" spans="1:11">
      <c r="A49" s="181"/>
      <c r="B49" s="181"/>
      <c r="C49" s="181"/>
      <c r="D49" s="181"/>
      <c r="E49" s="181"/>
      <c r="F49" s="181"/>
      <c r="G49" s="181"/>
      <c r="H49" s="181"/>
      <c r="I49" s="181"/>
      <c r="J49" s="181"/>
      <c r="K49" s="181"/>
    </row>
    <row r="50" spans="1:11">
      <c r="A50" s="181"/>
      <c r="B50" s="181"/>
      <c r="C50" s="181"/>
      <c r="D50" s="181"/>
      <c r="E50" s="181"/>
      <c r="F50" s="181"/>
      <c r="G50" s="181"/>
      <c r="H50" s="181"/>
      <c r="I50" s="181"/>
      <c r="J50" s="181"/>
      <c r="K50" s="181"/>
    </row>
    <row r="51" spans="1:11">
      <c r="A51" s="181"/>
      <c r="B51" s="181"/>
      <c r="C51" s="181"/>
      <c r="D51" s="181"/>
      <c r="E51" s="181"/>
      <c r="F51" s="181"/>
      <c r="G51" s="181"/>
      <c r="H51" s="181"/>
      <c r="I51" s="181"/>
      <c r="J51" s="181"/>
      <c r="K51" s="181"/>
    </row>
    <row r="52" spans="1:11">
      <c r="A52" s="181"/>
      <c r="B52" s="181"/>
      <c r="C52" s="181"/>
      <c r="D52" s="181"/>
      <c r="E52" s="181"/>
      <c r="F52" s="181"/>
      <c r="G52" s="181"/>
      <c r="H52" s="181"/>
      <c r="I52" s="181"/>
      <c r="J52" s="181"/>
      <c r="K52" s="181"/>
    </row>
  </sheetData>
  <phoneticPr fontId="33" type="noConversion"/>
  <pageMargins left="0.3" right="0.5" top="0.25" bottom="0.3" header="0" footer="0"/>
  <pageSetup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84D902DF948E41ADF2481DA1BFC26C" ma:contentTypeVersion="0" ma:contentTypeDescription="Create a new document." ma:contentTypeScope="" ma:versionID="f6167c3670b1a9684145cdb286196dd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886D123-AF13-428F-AFAA-A8776AC16E47}">
  <ds:schemaRefs>
    <ds:schemaRef ds:uri="http://schemas.microsoft.com/sharepoint/v3/contenttype/forms"/>
  </ds:schemaRefs>
</ds:datastoreItem>
</file>

<file path=customXml/itemProps2.xml><?xml version="1.0" encoding="utf-8"?>
<ds:datastoreItem xmlns:ds="http://schemas.openxmlformats.org/officeDocument/2006/customXml" ds:itemID="{06CC65B2-170E-4857-9E48-9144F6590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B79418F-B6A2-4A19-92E0-F2EA23EEAF6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Work Plan</vt:lpstr>
      <vt:lpstr>Activity Calc</vt:lpstr>
      <vt:lpstr>Personnel</vt:lpstr>
      <vt:lpstr>Fringe Indirect</vt:lpstr>
      <vt:lpstr>Period Budget</vt:lpstr>
      <vt:lpstr>SF424A</vt:lpstr>
      <vt:lpstr>SF424</vt:lpstr>
      <vt:lpstr>Print_Area</vt:lpstr>
      <vt:lpstr>'Activity Calc'!Print_Titles</vt:lpstr>
      <vt:lpstr>Personnel!Print_Titles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hessb</dc:creator>
  <cp:keywords/>
  <dc:description/>
  <cp:lastModifiedBy>Brad Hess</cp:lastModifiedBy>
  <cp:lastPrinted>2011-03-23T21:23:30Z</cp:lastPrinted>
  <dcterms:created xsi:type="dcterms:W3CDTF">2005-08-09T18:31:13Z</dcterms:created>
  <dcterms:modified xsi:type="dcterms:W3CDTF">2011-03-25T15:25:08Z</dcterms:modified>
</cp:coreProperties>
</file>